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rha5628\Downloads\"/>
    </mc:Choice>
  </mc:AlternateContent>
  <xr:revisionPtr revIDLastSave="0" documentId="8_{8E060B91-2BDE-4DA7-9016-8B494C11AB7D}" xr6:coauthVersionLast="47" xr6:coauthVersionMax="47" xr10:uidLastSave="{00000000-0000-0000-0000-000000000000}"/>
  <bookViews>
    <workbookView xWindow="-120" yWindow="-120" windowWidth="38640" windowHeight="21240" xr2:uid="{D3567DC4-0B99-46BD-9317-6F656E634812}"/>
  </bookViews>
  <sheets>
    <sheet name="Instruktion" sheetId="9" r:id="rId1"/>
    <sheet name="Exempel" sheetId="10" r:id="rId2"/>
    <sheet name="Löneberäkning" sheetId="2" r:id="rId3"/>
    <sheet name="Timmar" sheetId="8" r:id="rId4"/>
    <sheet name="Def" sheetId="7" state="hidden" r:id="rId5"/>
  </sheets>
  <definedNames>
    <definedName name="employee.01">Löneberäkning!$B$11</definedName>
    <definedName name="employee.02">Löneberäkning!$B$12</definedName>
    <definedName name="employee.03">Löneberäkning!$B$13</definedName>
    <definedName name="employee.04">Löneberäkning!$B$14</definedName>
    <definedName name="employee.05">Löneberäkning!$B$15</definedName>
    <definedName name="employee.06">Löneberäkning!$B$16</definedName>
    <definedName name="employee.07">Löneberäkning!$B$17</definedName>
    <definedName name="employee.08">Löneberäkning!$B$18</definedName>
    <definedName name="employee.09">Löneberäkning!$B$19</definedName>
    <definedName name="employee.10">Löneberäkning!$B$20</definedName>
    <definedName name="employee.11">Löneberäkning!$B$21</definedName>
    <definedName name="employee.12">Löneberäkning!$B$22</definedName>
    <definedName name="employee.13">Löneberäkning!$B$23</definedName>
    <definedName name="employee.14">Löneberäkning!$B$24</definedName>
    <definedName name="employee.15">Löneberäkning!$B$25</definedName>
    <definedName name="employee.16">Löneberäkning!$B$26</definedName>
    <definedName name="employee.17">Löneberäkning!$B$27</definedName>
    <definedName name="employee.18">Löneberäkning!$B$28</definedName>
    <definedName name="employee.19">Löneberäkning!$B$29</definedName>
    <definedName name="employee.20">Löneberäkning!$B$30</definedName>
    <definedName name="end.date">Löneberäkning!$I$5</definedName>
    <definedName name="Foraldraledighet">Def!$M$6</definedName>
    <definedName name="helptext">Löneberäkning!$I$8</definedName>
    <definedName name="Heltid.el.Deltid">Def!$M$5</definedName>
    <definedName name="hours.per.day">Def!$F$8</definedName>
    <definedName name="list.arbetstid">Def!$M$5:$M$6</definedName>
    <definedName name="list.employees">Löneberäkning!$B$11:$B$30</definedName>
    <definedName name="numer.month.in.period">Löneberäkning!$I$6</definedName>
    <definedName name="Print_Titles" localSheetId="2">Löneberäkning!$38:$38</definedName>
    <definedName name="prod.days.per.month">Def!$F$6</definedName>
    <definedName name="prod.days.per.year">Def!$F$4</definedName>
    <definedName name="standard.days.per.month">Def!$F$7</definedName>
    <definedName name="start.date">Löneberäkning!$I$4</definedName>
    <definedName name="sum.h.01">Timmar!$C$8</definedName>
    <definedName name="sum.h.02">Timmar!$D$8</definedName>
    <definedName name="sum.h.03">Timmar!$E$8</definedName>
    <definedName name="sum.h.04">Timmar!$F$8</definedName>
    <definedName name="sum.h.05">Timmar!$G$8</definedName>
    <definedName name="sum.h.06">Timmar!$H$8</definedName>
    <definedName name="sum.h.07">Timmar!$I$8</definedName>
    <definedName name="sum.h.08">Timmar!$J$8</definedName>
    <definedName name="sum.h.09">Timmar!$K$8</definedName>
    <definedName name="sum.h.10">Timmar!$L$8</definedName>
    <definedName name="sum.h.11">Timmar!$M$8</definedName>
    <definedName name="sum.h.12">Timmar!$N$8</definedName>
    <definedName name="sum.h.13">Timmar!$O$8</definedName>
    <definedName name="sum.h.14">Timmar!$P$8</definedName>
    <definedName name="sum.h.15">Timmar!$Q$8</definedName>
    <definedName name="sum.h.16">Timmar!$R$8</definedName>
    <definedName name="sum.h.17">Timmar!$S$8</definedName>
    <definedName name="sum.h.18">Timmar!$T$8</definedName>
    <definedName name="sum.h.19">Timmar!$U$8</definedName>
    <definedName name="sum.h.20">Timmar!$V$8</definedName>
    <definedName name="_xlnm.Print_Area" localSheetId="3">Timmar!$A$1:$W$72</definedName>
    <definedName name="_xlnm.Print_Titles" localSheetId="2">Löneberäkning!$38:$38</definedName>
    <definedName name="version">Instruktion!$M$2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L2" i="2"/>
  <c r="M41" i="7" l="1"/>
  <c r="N41" i="7" s="1"/>
  <c r="M40" i="7"/>
  <c r="N40" i="7" s="1"/>
  <c r="M39" i="7"/>
  <c r="N39" i="7" s="1"/>
  <c r="M38" i="7"/>
  <c r="N38" i="7" s="1"/>
  <c r="M37" i="7"/>
  <c r="N37" i="7" s="1"/>
  <c r="M36" i="7"/>
  <c r="N36" i="7" s="1"/>
  <c r="M35" i="7"/>
  <c r="N35" i="7" s="1"/>
  <c r="M34" i="7"/>
  <c r="N34" i="7" s="1"/>
  <c r="M33" i="7"/>
  <c r="N33" i="7" s="1"/>
  <c r="M32" i="7"/>
  <c r="N32" i="7" s="1"/>
  <c r="M31" i="7"/>
  <c r="N31" i="7" s="1"/>
  <c r="M30" i="7"/>
  <c r="N30" i="7" s="1"/>
  <c r="M29" i="7"/>
  <c r="N29" i="7" s="1"/>
  <c r="M28" i="7"/>
  <c r="N28" i="7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I6" i="2"/>
  <c r="H5" i="2"/>
  <c r="H4" i="2"/>
  <c r="C8" i="8" l="1"/>
  <c r="G11" i="2" s="1"/>
  <c r="D8" i="8" l="1"/>
  <c r="G12" i="2" s="1"/>
  <c r="H12" i="2" s="1"/>
  <c r="E8" i="8"/>
  <c r="G13" i="2" s="1"/>
  <c r="F8" i="8"/>
  <c r="G14" i="2" s="1"/>
  <c r="G8" i="8"/>
  <c r="G15" i="2" s="1"/>
  <c r="H8" i="8"/>
  <c r="G16" i="2" s="1"/>
  <c r="I8" i="8"/>
  <c r="G17" i="2" s="1"/>
  <c r="J8" i="8"/>
  <c r="G18" i="2" s="1"/>
  <c r="K8" i="8"/>
  <c r="G19" i="2" s="1"/>
  <c r="L8" i="8"/>
  <c r="G20" i="2" s="1"/>
  <c r="M8" i="8"/>
  <c r="G21" i="2" s="1"/>
  <c r="N8" i="8"/>
  <c r="G22" i="2" s="1"/>
  <c r="O8" i="8"/>
  <c r="G23" i="2" s="1"/>
  <c r="P8" i="8"/>
  <c r="G24" i="2" s="1"/>
  <c r="Q8" i="8"/>
  <c r="G25" i="2" s="1"/>
  <c r="R8" i="8"/>
  <c r="G26" i="2" s="1"/>
  <c r="S8" i="8"/>
  <c r="G27" i="2" s="1"/>
  <c r="T8" i="8"/>
  <c r="G28" i="2" s="1"/>
  <c r="U8" i="8"/>
  <c r="G29" i="2" s="1"/>
  <c r="V8" i="8"/>
  <c r="G30" i="2" s="1"/>
  <c r="V10" i="8" l="1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L5" i="2" l="1"/>
  <c r="F39" i="2" l="1"/>
  <c r="F6" i="7" l="1"/>
  <c r="F55" i="7"/>
  <c r="F53" i="7"/>
  <c r="F51" i="7"/>
  <c r="F49" i="7"/>
  <c r="F47" i="7"/>
  <c r="F45" i="7"/>
  <c r="F43" i="7"/>
  <c r="F41" i="7"/>
  <c r="F39" i="7"/>
  <c r="F37" i="7"/>
  <c r="F35" i="7"/>
  <c r="F33" i="7"/>
  <c r="F31" i="7"/>
  <c r="F29" i="7"/>
  <c r="F27" i="7"/>
  <c r="F25" i="7"/>
  <c r="F23" i="7"/>
  <c r="F21" i="7"/>
  <c r="F19" i="7"/>
  <c r="F17" i="7"/>
  <c r="H61" i="2" l="1"/>
  <c r="H69" i="2"/>
  <c r="H77" i="2"/>
  <c r="H85" i="2"/>
  <c r="H93" i="2"/>
  <c r="H101" i="2"/>
  <c r="H109" i="2"/>
  <c r="H117" i="2"/>
  <c r="H125" i="2"/>
  <c r="H133" i="2"/>
  <c r="H62" i="2"/>
  <c r="H70" i="2"/>
  <c r="H78" i="2"/>
  <c r="H86" i="2"/>
  <c r="H94" i="2"/>
  <c r="H102" i="2"/>
  <c r="H110" i="2"/>
  <c r="H118" i="2"/>
  <c r="H126" i="2"/>
  <c r="H134" i="2"/>
  <c r="H108" i="2"/>
  <c r="H63" i="2"/>
  <c r="H71" i="2"/>
  <c r="H79" i="2"/>
  <c r="H87" i="2"/>
  <c r="H95" i="2"/>
  <c r="H103" i="2"/>
  <c r="H111" i="2"/>
  <c r="H119" i="2"/>
  <c r="H127" i="2"/>
  <c r="H135" i="2"/>
  <c r="H64" i="2"/>
  <c r="H72" i="2"/>
  <c r="H80" i="2"/>
  <c r="H88" i="2"/>
  <c r="H96" i="2"/>
  <c r="H104" i="2"/>
  <c r="H112" i="2"/>
  <c r="H120" i="2"/>
  <c r="H128" i="2"/>
  <c r="H136" i="2"/>
  <c r="H100" i="2"/>
  <c r="H65" i="2"/>
  <c r="H73" i="2"/>
  <c r="H81" i="2"/>
  <c r="H89" i="2"/>
  <c r="H97" i="2"/>
  <c r="H105" i="2"/>
  <c r="H113" i="2"/>
  <c r="H121" i="2"/>
  <c r="H129" i="2"/>
  <c r="H137" i="2"/>
  <c r="H84" i="2"/>
  <c r="H132" i="2"/>
  <c r="H66" i="2"/>
  <c r="H74" i="2"/>
  <c r="H82" i="2"/>
  <c r="H90" i="2"/>
  <c r="H98" i="2"/>
  <c r="H106" i="2"/>
  <c r="H114" i="2"/>
  <c r="H122" i="2"/>
  <c r="H130" i="2"/>
  <c r="H138" i="2"/>
  <c r="H76" i="2"/>
  <c r="H124" i="2"/>
  <c r="H67" i="2"/>
  <c r="H75" i="2"/>
  <c r="H83" i="2"/>
  <c r="H91" i="2"/>
  <c r="H99" i="2"/>
  <c r="H107" i="2"/>
  <c r="H115" i="2"/>
  <c r="H123" i="2"/>
  <c r="H131" i="2"/>
  <c r="H139" i="2"/>
  <c r="H68" i="2"/>
  <c r="H92" i="2"/>
  <c r="H116" i="2"/>
  <c r="H55" i="2"/>
  <c r="H44" i="2"/>
  <c r="H49" i="2"/>
  <c r="H47" i="2"/>
  <c r="H59" i="2"/>
  <c r="H41" i="2"/>
  <c r="H54" i="2"/>
  <c r="H51" i="2"/>
  <c r="H56" i="2"/>
  <c r="H52" i="2"/>
  <c r="H46" i="2"/>
  <c r="H43" i="2"/>
  <c r="H40" i="2"/>
  <c r="H57" i="2"/>
  <c r="H53" i="2"/>
  <c r="H58" i="2"/>
  <c r="H48" i="2"/>
  <c r="H60" i="2"/>
  <c r="H45" i="2"/>
  <c r="H50" i="2"/>
  <c r="H42" i="2"/>
  <c r="H39" i="2"/>
  <c r="M32" i="2"/>
  <c r="E32" i="2"/>
  <c r="E19" i="7" l="1"/>
  <c r="D12" i="2" s="1"/>
  <c r="E55" i="7"/>
  <c r="D30" i="2" s="1"/>
  <c r="E53" i="7"/>
  <c r="D29" i="2" s="1"/>
  <c r="E51" i="7"/>
  <c r="D28" i="2" s="1"/>
  <c r="E49" i="7"/>
  <c r="D27" i="2" s="1"/>
  <c r="E47" i="7"/>
  <c r="D26" i="2" s="1"/>
  <c r="E45" i="7"/>
  <c r="D25" i="2" s="1"/>
  <c r="E43" i="7"/>
  <c r="D24" i="2" s="1"/>
  <c r="E41" i="7"/>
  <c r="D23" i="2" s="1"/>
  <c r="E39" i="7"/>
  <c r="D22" i="2" s="1"/>
  <c r="E37" i="7"/>
  <c r="D21" i="2" s="1"/>
  <c r="E35" i="7"/>
  <c r="D20" i="2" s="1"/>
  <c r="E33" i="7"/>
  <c r="D19" i="2" s="1"/>
  <c r="E31" i="7"/>
  <c r="D18" i="2" s="1"/>
  <c r="E29" i="7"/>
  <c r="D17" i="2" s="1"/>
  <c r="E27" i="7"/>
  <c r="D16" i="2" s="1"/>
  <c r="E25" i="7"/>
  <c r="D15" i="2" s="1"/>
  <c r="E23" i="7"/>
  <c r="D14" i="2" s="1"/>
  <c r="E21" i="7"/>
  <c r="D13" i="2" s="1"/>
  <c r="E17" i="7"/>
  <c r="F23" i="2" l="1"/>
  <c r="F24" i="2"/>
  <c r="F27" i="2"/>
  <c r="F28" i="2"/>
  <c r="D11" i="2"/>
  <c r="F12" i="2"/>
  <c r="F30" i="2"/>
  <c r="F29" i="2"/>
  <c r="F21" i="2"/>
  <c r="F22" i="2"/>
  <c r="F26" i="2"/>
  <c r="F25" i="2"/>
  <c r="F15" i="2"/>
  <c r="F16" i="2"/>
  <c r="F18" i="2"/>
  <c r="F17" i="2"/>
  <c r="F19" i="2"/>
  <c r="F20" i="2"/>
  <c r="F13" i="2"/>
  <c r="F14" i="2"/>
  <c r="C25" i="2"/>
  <c r="C26" i="2"/>
  <c r="C24" i="2"/>
  <c r="C18" i="2"/>
  <c r="C19" i="2"/>
  <c r="C27" i="2"/>
  <c r="C16" i="2"/>
  <c r="C17" i="2"/>
  <c r="C20" i="2"/>
  <c r="C28" i="2"/>
  <c r="C13" i="2"/>
  <c r="C21" i="2"/>
  <c r="C29" i="2"/>
  <c r="C14" i="2"/>
  <c r="C22" i="2"/>
  <c r="C30" i="2"/>
  <c r="C15" i="2"/>
  <c r="C23" i="2"/>
  <c r="C12" i="2"/>
  <c r="C11" i="2"/>
  <c r="B11" i="8"/>
  <c r="B19" i="8"/>
  <c r="B27" i="8"/>
  <c r="B35" i="8"/>
  <c r="B43" i="8"/>
  <c r="B51" i="8"/>
  <c r="B59" i="8"/>
  <c r="B67" i="8"/>
  <c r="B13" i="8"/>
  <c r="B37" i="8"/>
  <c r="B53" i="8"/>
  <c r="B69" i="8"/>
  <c r="B22" i="8"/>
  <c r="B54" i="8"/>
  <c r="B70" i="8"/>
  <c r="B23" i="8"/>
  <c r="B39" i="8"/>
  <c r="B55" i="8"/>
  <c r="B71" i="8"/>
  <c r="B12" i="8"/>
  <c r="B20" i="8"/>
  <c r="B28" i="8"/>
  <c r="B36" i="8"/>
  <c r="B44" i="8"/>
  <c r="B52" i="8"/>
  <c r="B60" i="8"/>
  <c r="B68" i="8"/>
  <c r="B21" i="8"/>
  <c r="B29" i="8"/>
  <c r="B45" i="8"/>
  <c r="B61" i="8"/>
  <c r="B14" i="8"/>
  <c r="B30" i="8"/>
  <c r="B38" i="8"/>
  <c r="B46" i="8"/>
  <c r="B62" i="8"/>
  <c r="B15" i="8"/>
  <c r="B31" i="8"/>
  <c r="B47" i="8"/>
  <c r="B63" i="8"/>
  <c r="B16" i="8"/>
  <c r="B24" i="8"/>
  <c r="B32" i="8"/>
  <c r="B40" i="8"/>
  <c r="B48" i="8"/>
  <c r="B56" i="8"/>
  <c r="B64" i="8"/>
  <c r="B17" i="8"/>
  <c r="B25" i="8"/>
  <c r="B33" i="8"/>
  <c r="B41" i="8"/>
  <c r="B49" i="8"/>
  <c r="B57" i="8"/>
  <c r="B65" i="8"/>
  <c r="B18" i="8"/>
  <c r="B26" i="8"/>
  <c r="B34" i="8"/>
  <c r="B42" i="8"/>
  <c r="B50" i="8"/>
  <c r="B58" i="8"/>
  <c r="B66" i="8"/>
  <c r="F11" i="2" l="1"/>
  <c r="D32" i="2" l="1"/>
  <c r="G32" i="2" l="1"/>
  <c r="H26" i="2"/>
  <c r="K26" i="2" s="1"/>
  <c r="L26" i="2" s="1"/>
  <c r="O26" i="2" s="1"/>
  <c r="H24" i="2"/>
  <c r="K24" i="2" s="1"/>
  <c r="L24" i="2" s="1"/>
  <c r="O24" i="2" s="1"/>
  <c r="H18" i="2"/>
  <c r="I18" i="2" s="1"/>
  <c r="J18" i="2" s="1"/>
  <c r="H20" i="2"/>
  <c r="K20" i="2" s="1"/>
  <c r="L20" i="2" s="1"/>
  <c r="O20" i="2" s="1"/>
  <c r="H21" i="2"/>
  <c r="K21" i="2" s="1"/>
  <c r="L21" i="2" s="1"/>
  <c r="O21" i="2" s="1"/>
  <c r="H13" i="2"/>
  <c r="K13" i="2" s="1"/>
  <c r="L13" i="2" s="1"/>
  <c r="O13" i="2" s="1"/>
  <c r="H14" i="2"/>
  <c r="K14" i="2" s="1"/>
  <c r="L14" i="2" s="1"/>
  <c r="O14" i="2" s="1"/>
  <c r="H15" i="2"/>
  <c r="I15" i="2" s="1"/>
  <c r="J15" i="2" s="1"/>
  <c r="H30" i="2"/>
  <c r="K30" i="2" s="1"/>
  <c r="L30" i="2" s="1"/>
  <c r="O30" i="2" s="1"/>
  <c r="H29" i="2"/>
  <c r="K29" i="2" s="1"/>
  <c r="L29" i="2" s="1"/>
  <c r="O29" i="2" s="1"/>
  <c r="H17" i="2"/>
  <c r="I17" i="2" s="1"/>
  <c r="J17" i="2" s="1"/>
  <c r="K12" i="2"/>
  <c r="L12" i="2" s="1"/>
  <c r="O12" i="2" s="1"/>
  <c r="H23" i="2"/>
  <c r="I23" i="2" s="1"/>
  <c r="J23" i="2" s="1"/>
  <c r="H22" i="2"/>
  <c r="K22" i="2" s="1"/>
  <c r="L22" i="2" s="1"/>
  <c r="O22" i="2" s="1"/>
  <c r="H11" i="2"/>
  <c r="K11" i="2" s="1"/>
  <c r="H19" i="2"/>
  <c r="K19" i="2" s="1"/>
  <c r="L19" i="2" s="1"/>
  <c r="O19" i="2" s="1"/>
  <c r="H25" i="2"/>
  <c r="K25" i="2" s="1"/>
  <c r="L25" i="2" s="1"/>
  <c r="O25" i="2" s="1"/>
  <c r="H27" i="2"/>
  <c r="K27" i="2" s="1"/>
  <c r="L27" i="2" s="1"/>
  <c r="O27" i="2" s="1"/>
  <c r="H16" i="2"/>
  <c r="K16" i="2" s="1"/>
  <c r="L16" i="2" s="1"/>
  <c r="O16" i="2" s="1"/>
  <c r="H28" i="2"/>
  <c r="K28" i="2" s="1"/>
  <c r="L28" i="2" s="1"/>
  <c r="O28" i="2" s="1"/>
  <c r="I25" i="2" l="1"/>
  <c r="J25" i="2" s="1"/>
  <c r="I21" i="2"/>
  <c r="J21" i="2" s="1"/>
  <c r="K17" i="2"/>
  <c r="L17" i="2" s="1"/>
  <c r="O17" i="2" s="1"/>
  <c r="K23" i="2"/>
  <c r="L23" i="2" s="1"/>
  <c r="I30" i="2"/>
  <c r="J30" i="2" s="1"/>
  <c r="I26" i="2"/>
  <c r="J26" i="2" s="1"/>
  <c r="K15" i="2"/>
  <c r="L15" i="2" s="1"/>
  <c r="O15" i="2" s="1"/>
  <c r="I16" i="2"/>
  <c r="J16" i="2" s="1"/>
  <c r="I27" i="2"/>
  <c r="J27" i="2" s="1"/>
  <c r="I14" i="2"/>
  <c r="J14" i="2" s="1"/>
  <c r="I28" i="2"/>
  <c r="J28" i="2" s="1"/>
  <c r="I24" i="2"/>
  <c r="J24" i="2" s="1"/>
  <c r="I13" i="2"/>
  <c r="J13" i="2" s="1"/>
  <c r="I19" i="2"/>
  <c r="J19" i="2" s="1"/>
  <c r="I11" i="2"/>
  <c r="J11" i="2" s="1"/>
  <c r="N27" i="2"/>
  <c r="L11" i="2"/>
  <c r="O11" i="2" s="1"/>
  <c r="N28" i="2"/>
  <c r="N30" i="2"/>
  <c r="N21" i="2"/>
  <c r="N20" i="2"/>
  <c r="N29" i="2"/>
  <c r="N16" i="2"/>
  <c r="N24" i="2"/>
  <c r="N22" i="2"/>
  <c r="N25" i="2"/>
  <c r="N19" i="2"/>
  <c r="N12" i="2"/>
  <c r="N13" i="2"/>
  <c r="N26" i="2"/>
  <c r="I22" i="2"/>
  <c r="J22" i="2" s="1"/>
  <c r="I20" i="2"/>
  <c r="J20" i="2" s="1"/>
  <c r="H32" i="2"/>
  <c r="I12" i="2"/>
  <c r="J12" i="2" s="1"/>
  <c r="N14" i="2"/>
  <c r="K18" i="2"/>
  <c r="L18" i="2" s="1"/>
  <c r="O18" i="2" s="1"/>
  <c r="I29" i="2"/>
  <c r="J29" i="2" s="1"/>
  <c r="N23" i="2" l="1"/>
  <c r="O23" i="2"/>
  <c r="N17" i="2"/>
  <c r="N15" i="2"/>
  <c r="L32" i="2"/>
  <c r="N11" i="2"/>
  <c r="K32" i="2"/>
  <c r="N18" i="2"/>
  <c r="N32" i="2" l="1"/>
  <c r="O32" i="2"/>
</calcChain>
</file>

<file path=xl/sharedStrings.xml><?xml version="1.0" encoding="utf-8"?>
<sst xmlns="http://schemas.openxmlformats.org/spreadsheetml/2006/main" count="208" uniqueCount="159">
  <si>
    <t>%</t>
  </si>
  <si>
    <t>SUMMA</t>
  </si>
  <si>
    <t>Antal månader i perioden</t>
  </si>
  <si>
    <t>EU: Produktiva dagar per motsvarande 12 månader</t>
  </si>
  <si>
    <t>Månader per år</t>
  </si>
  <si>
    <t>Produktiva dagar per månad</t>
  </si>
  <si>
    <t>Kalenderdagar per månad</t>
  </si>
  <si>
    <t>Produktiva timmar per dag</t>
  </si>
  <si>
    <t>Day-equvivalents</t>
  </si>
  <si>
    <t>Fr.o.m.</t>
  </si>
  <si>
    <t>T.o.m.</t>
  </si>
  <si>
    <t>Namn</t>
  </si>
  <si>
    <t>Månader</t>
  </si>
  <si>
    <t>Anställd10</t>
  </si>
  <si>
    <t>Anställd11</t>
  </si>
  <si>
    <t>Anställd12</t>
  </si>
  <si>
    <t>Anställd13</t>
  </si>
  <si>
    <t>Anställd14</t>
  </si>
  <si>
    <t>Anställd15</t>
  </si>
  <si>
    <t>Anställd16</t>
  </si>
  <si>
    <t>Anställd17</t>
  </si>
  <si>
    <t>Anställd18</t>
  </si>
  <si>
    <t>Anställd19</t>
  </si>
  <si>
    <t>Anställd20</t>
  </si>
  <si>
    <t>Anställd01</t>
  </si>
  <si>
    <t>Anställd02</t>
  </si>
  <si>
    <t>Anställd03</t>
  </si>
  <si>
    <t>Anställd04</t>
  </si>
  <si>
    <t>Anställd05</t>
  </si>
  <si>
    <t>Anställd06</t>
  </si>
  <si>
    <t>Anställd07</t>
  </si>
  <si>
    <t>Anställd08</t>
  </si>
  <si>
    <t>Anställd09</t>
  </si>
  <si>
    <t>Avser</t>
  </si>
  <si>
    <t>Timmar i tidrapporter</t>
  </si>
  <si>
    <t>Motsvarar dagar</t>
  </si>
  <si>
    <t>Personalkostnadstak</t>
  </si>
  <si>
    <t>Dagar att rapportera</t>
  </si>
  <si>
    <t>Kostnad att rapportera</t>
  </si>
  <si>
    <t>Antal timmar avvikelse mot maximum</t>
  </si>
  <si>
    <t>Skillnad bokfört mot taket</t>
  </si>
  <si>
    <t>Föräldraledighet</t>
  </si>
  <si>
    <t>Lön under perioden från SU</t>
  </si>
  <si>
    <t>Daily rate
(kr/dag)</t>
  </si>
  <si>
    <t>Totalt antal månader hel eller deltidsanställd på SU</t>
  </si>
  <si>
    <t>Heltid/Deltid</t>
  </si>
  <si>
    <t>Bokfört på projektet under perioden</t>
  </si>
  <si>
    <t>Kommentar</t>
  </si>
  <si>
    <t>Projektakronym:</t>
  </si>
  <si>
    <t>Rapporteringsperiod nr.:</t>
  </si>
  <si>
    <t>Timmar från tidrapporterna</t>
  </si>
  <si>
    <t>Månad</t>
  </si>
  <si>
    <t>SUMMA timmar</t>
  </si>
  <si>
    <t>Beräkning av dagsekvivalenter</t>
  </si>
  <si>
    <t>Löneberäkning Horizon Europe</t>
  </si>
  <si>
    <t>Instruktion löneberäkningsmall</t>
  </si>
  <si>
    <t>Skriv in data/värden i vita celler</t>
  </si>
  <si>
    <t>Beräkningar görs automatiskt i de blå cellerna</t>
  </si>
  <si>
    <t>Redigera celler</t>
  </si>
  <si>
    <t>Definiera namn på personer</t>
  </si>
  <si>
    <t>Namn på personer i projektet definieras under "Namn" i fliken "Löneberäkning".</t>
  </si>
  <si>
    <t>Dessa namn finns sedan i tabellen för timmar i fliken "Timmar" och</t>
  </si>
  <si>
    <t>de finns också i rullgardinsmenyn under namn vid beräkning av dagsekvivalenter</t>
  </si>
  <si>
    <t>Här definieras namnen =&gt;</t>
  </si>
  <si>
    <t>Vid beräkning av dagsekvivaleter finns namnen i rullgardinsmenyn.</t>
  </si>
  <si>
    <t xml:space="preserve">Det är viktigt att namnen alltid skrive på samma sätt så att </t>
  </si>
  <si>
    <t>mallen kan hitta all data som tillhör en viss person.</t>
  </si>
  <si>
    <t>I rubriken i fliken "Timmar" återfinns också alla personer med en</t>
  </si>
  <si>
    <t>egen kolumn för timmar jobbade i projektet.</t>
  </si>
  <si>
    <t>I fliken "löneberäkning" så beräknas dagsekvivalenterna för varje person i projektet. Ange personen namn under "namn" (rullgardinsmeny) för varje rad som rör personen.</t>
  </si>
  <si>
    <t>Ange period som personen varit anställd under redovisningsperioden genom att fylla i "Fr.o.m" samt "T.o.m." och ange att beräkningsraden avser "Heltid/Deltid".</t>
  </si>
  <si>
    <t>Om personen anställdes under redovisningsperioden så anger du första anställningsdag. Om personen jobbade resten av redovisningsperioden så ange periodens</t>
  </si>
  <si>
    <t>sista dag som "T.o.m.". Ange inte datum utanför redovisningsperioden. Om personen var anställd när redovisningsperioden började, så ange redovisningsperiodens</t>
  </si>
  <si>
    <t>Ange anställningsgrad på SU.</t>
  </si>
  <si>
    <t>Om anställningsraden varierat under redovisningsperioden använd en rad per sammanhållen period med en viss anställningsgrad.</t>
  </si>
  <si>
    <t>Steg 3 - Lägg in timmar från tidrapporteringen</t>
  </si>
  <si>
    <t>Steg 2 - Beräkna dagsekvivaleter (MDD - maximum declarable days)</t>
  </si>
  <si>
    <t>Steg 1 - Ange data för projektet och personer</t>
  </si>
  <si>
    <t>I fliken "Löneberäkning" anger du datum för rapporteringsperioden mm</t>
  </si>
  <si>
    <t>I listan med 20 celler anger du personernas namn som ska löneberäknas.</t>
  </si>
  <si>
    <t>Det är viktigt att ange rapporteringsperiodens omfattning</t>
  </si>
  <si>
    <t>för att beräkningarna ska bli rätt.</t>
  </si>
  <si>
    <t>I fliken "Timmar" anger du de rapporterade timmarna från tidrapporterna under respektive månad.</t>
  </si>
  <si>
    <t>Steg 4 - Lägg in uppgifter om lön</t>
  </si>
  <si>
    <t>I fliken "Löneberäkning" anger du hur stor lönekostnaden har varit för respektive person under rapporteringsperioden. Hela lönen på SU ska anges.</t>
  </si>
  <si>
    <t>Här inkluderar du alla godkända lönekostnader (ex. inkl. LKP, föräldraledighet, sjuklön, Kåpan, friskvård etc). Om du är osäker på vad som ingår så</t>
  </si>
  <si>
    <t>konsultera lathunden.</t>
  </si>
  <si>
    <t>Mallen beräknar</t>
  </si>
  <si>
    <t>Mallen räknar ut värdet i de blå cellerna automatiskt</t>
  </si>
  <si>
    <t>Dagskostnaden är lönen delat på antal dagar.</t>
  </si>
  <si>
    <t>Timmarna från tidrapporten förs in automatiskt och</t>
  </si>
  <si>
    <t>omvandlas till motsvarande dagar (delas med 8).</t>
  </si>
  <si>
    <t>FLER dagar/timmar än de som är maximalt tillåtet.</t>
  </si>
  <si>
    <t>Mallen anger att vi rapporterar upp till taket för antal dagar.</t>
  </si>
  <si>
    <t>många dagar/timmar för att kunna rapportera maximal lönekostnad.</t>
  </si>
  <si>
    <t>Vi får bara rapportera det som är LÄGST av taket och</t>
  </si>
  <si>
    <t>våra faktiska dagar/timmar i projektet.</t>
  </si>
  <si>
    <t>TAK!</t>
  </si>
  <si>
    <r>
      <t>Om det är</t>
    </r>
    <r>
      <rPr>
        <sz val="11"/>
        <color rgb="FF92D050"/>
        <rFont val="Arial"/>
        <family val="2"/>
        <scheme val="minor"/>
      </rPr>
      <t xml:space="preserve"> </t>
    </r>
    <r>
      <rPr>
        <b/>
        <sz val="11"/>
        <color rgb="FF92D050"/>
        <rFont val="Arial"/>
        <family val="2"/>
        <scheme val="minor"/>
      </rPr>
      <t>gröna celler</t>
    </r>
    <r>
      <rPr>
        <sz val="11"/>
        <color theme="1"/>
        <rFont val="Arial"/>
        <family val="2"/>
        <scheme val="minor"/>
      </rPr>
      <t xml:space="preserve"> betyder det att SU har rapporterat</t>
    </r>
  </si>
  <si>
    <r>
      <t xml:space="preserve">Om det är </t>
    </r>
    <r>
      <rPr>
        <b/>
        <sz val="11"/>
        <color rgb="FFFF0000"/>
        <rFont val="Arial"/>
        <family val="2"/>
        <scheme val="minor"/>
      </rPr>
      <t>röda celler</t>
    </r>
    <r>
      <rPr>
        <sz val="11"/>
        <color theme="1"/>
        <rFont val="Arial"/>
        <family val="2"/>
        <scheme val="minor"/>
      </rPr>
      <t xml:space="preserve"> betyder det att vi inte rapporterat tillräckligt</t>
    </r>
  </si>
  <si>
    <t>Mallen anger vilket belopp vi kan rapportera för respektive person</t>
  </si>
  <si>
    <t>Varningar</t>
  </si>
  <si>
    <t>Om det anges ett utropstecken så beror det på att</t>
  </si>
  <si>
    <t>det angivits färre månader för den anställde än rapporteringsperiodens längd.</t>
  </si>
  <si>
    <t>Det kan vara helt i sin ordning om personen inte var anställd på SU under hela rapporteringsperioden.</t>
  </si>
  <si>
    <t>Detta måste rättas.</t>
  </si>
  <si>
    <r>
      <t xml:space="preserve">Om </t>
    </r>
    <r>
      <rPr>
        <b/>
        <sz val="12"/>
        <color rgb="FFFF0000"/>
        <rFont val="Arial"/>
        <family val="2"/>
        <scheme val="minor"/>
      </rPr>
      <t>cellen är röd</t>
    </r>
    <r>
      <rPr>
        <sz val="12"/>
        <color theme="1"/>
        <rFont val="Arial"/>
        <family val="2"/>
        <scheme val="minor"/>
      </rPr>
      <t xml:space="preserve"> så har det angivits fler månader än vad som finns i rapporteringsperioden.</t>
    </r>
  </si>
  <si>
    <t>första dag i "Fr.o.m". Det ska inte gå att lägga in datum som ligger untanför rapporteringsperioden, men det är alltid upp till den enskilde användaren att kontrollera att det är rätt.</t>
  </si>
  <si>
    <t>Dagar som personen varit föräldraledig (ej VAB) ska anges för att minska antalet produktiva dagar (pro-rata av maximum declarable days).</t>
  </si>
  <si>
    <t>Ange perioden ("Fr.o.m." och "T.o.m.") samt att det avser föräldraledighet och graden av föräldraledighet.</t>
  </si>
  <si>
    <t>OBS!</t>
  </si>
  <si>
    <t>Kontakta projektekonomerna vid Avdelningen för forsknings- och samverkansstöd på förvaltningen för hjälp.</t>
  </si>
  <si>
    <t>Mallen har tillskapats på</t>
  </si>
  <si>
    <t>Avdelningen för forsknings-</t>
  </si>
  <si>
    <t>och samverkansstöd /DB2023</t>
  </si>
  <si>
    <t>Det finns en rullgardinsmeny för att välja mellan "Heltid/Deltid" samt "Föräldraledighet"</t>
  </si>
  <si>
    <r>
      <t xml:space="preserve">Om det är så att en person varit deltidsanställd </t>
    </r>
    <r>
      <rPr>
        <b/>
        <sz val="11"/>
        <color rgb="FFFF0000"/>
        <rFont val="Arial"/>
        <family val="2"/>
        <scheme val="minor"/>
      </rPr>
      <t>och</t>
    </r>
    <r>
      <rPr>
        <b/>
        <sz val="11"/>
        <color theme="1"/>
        <rFont val="Arial"/>
        <family val="2"/>
        <scheme val="minor"/>
      </rPr>
      <t xml:space="preserve"> deltidsföräldraledig under en och samma period behöver beräkningar ske manuellt.</t>
    </r>
  </si>
  <si>
    <t>[Automatiskt summering av personens antal månader som finns med i beräkningen av dagar]</t>
  </si>
  <si>
    <t>[Automatisl beräkning av lönebelopp delat med MDD ]</t>
  </si>
  <si>
    <t>Maximum Declarable Day-equvivalent (MDD)</t>
  </si>
  <si>
    <t>[Automatiskt koppling till timmarna som är angivna i flik för timmar]</t>
  </si>
  <si>
    <t>[Automatisk beräkning av hur många dagar som timmarna i tidrapporten motsvarar]</t>
  </si>
  <si>
    <t>[Automatiskt anges hur mycket mer eller mindre dagar som jobbats än MDD]</t>
  </si>
  <si>
    <t>[Automatisk beräkning av motsvarande antal timmar för kolumnen innan]</t>
  </si>
  <si>
    <t>[Automatisk information om hur många dagar som ska rapporteras. Lägsta antalet]</t>
  </si>
  <si>
    <t>[Automatisk beräkning av personalkostnadstaket. 
Dagar x dagskostnaden]</t>
  </si>
  <si>
    <r>
      <t>Här anger du hur mycket lön som personen fått från hela SU (</t>
    </r>
    <r>
      <rPr>
        <b/>
        <sz val="9"/>
        <color theme="4"/>
        <rFont val="Arial"/>
        <family val="2"/>
      </rPr>
      <t>inte bara konteringen</t>
    </r>
    <r>
      <rPr>
        <sz val="9"/>
        <color theme="4"/>
        <rFont val="Arial"/>
        <family val="2"/>
      </rPr>
      <t>) för perioden.</t>
    </r>
  </si>
  <si>
    <t>Här anger du hur mycket lön som har bokförts på projektet i ekonomisystemet. Om lön kan flyttas så gör det först och sedan uppdatera datan i cellen.</t>
  </si>
  <si>
    <t>[Automatisk redovisning som är det lägre beloppet av bokförd kostnad och lönetaket]</t>
  </si>
  <si>
    <t>[Automatisk beräkning av hur mycket mer som kan rapporteras i fall dessa lönemedel kan flyttas/ombokas till projektet i ekonomisystemet]</t>
  </si>
  <si>
    <t>Här väljer du namn på personen i rullgardinsmenyn. Det går också att klistra in identisk stavning och/eller fylla nedåt.</t>
  </si>
  <si>
    <t>Läs också informationen i fliken för "Instruktion" för hjälp med mallen.</t>
  </si>
  <si>
    <t>Här anger du sista dagen i perioden med samma %. Notera att det är "T.o.m.".</t>
  </si>
  <si>
    <t>Här anger du första dagen i perioden som har en och samma %. Notera att det är "Fr.o.m.".</t>
  </si>
  <si>
    <t>[Automatisk beräkning av antalet månader. Kan vara mindre än 1]</t>
  </si>
  <si>
    <r>
      <t xml:space="preserve">Här anger du hur stor % anställning personen hade på </t>
    </r>
    <r>
      <rPr>
        <b/>
        <sz val="9"/>
        <color theme="4"/>
        <rFont val="Arial"/>
        <family val="2"/>
      </rPr>
      <t>hela SU</t>
    </r>
    <r>
      <rPr>
        <sz val="9"/>
        <color theme="4"/>
        <rFont val="Arial"/>
        <family val="2"/>
      </rPr>
      <t xml:space="preserve"> eller grad av föräldraledighet.</t>
    </r>
  </si>
  <si>
    <t>[Automatisk beräkning av antalet arbetsdagar.]</t>
  </si>
  <si>
    <t>[Automatisk summering av personens arbetsdagar under perioden. Samtliga personen rader från talbellen nedan.]</t>
  </si>
  <si>
    <t>Mallversion: 2023-11-01</t>
  </si>
  <si>
    <r>
      <t>Här definierar du med namn de personer (</t>
    </r>
    <r>
      <rPr>
        <b/>
        <sz val="9"/>
        <color theme="4"/>
        <rFont val="Arial"/>
        <family val="2"/>
      </rPr>
      <t>en rad per person</t>
    </r>
    <r>
      <rPr>
        <sz val="9"/>
        <color theme="4"/>
        <rFont val="Arial"/>
        <family val="2"/>
      </rPr>
      <t xml:space="preserve">) som ska löneberäknas. 
</t>
    </r>
    <r>
      <rPr>
        <b/>
        <sz val="12"/>
        <color theme="4"/>
        <rFont val="Arial"/>
        <family val="2"/>
      </rPr>
      <t>Bra att börja här.</t>
    </r>
  </si>
  <si>
    <t>Här fyller du in timmarna som har noterats på projektet genom tidrapportering.</t>
  </si>
  <si>
    <t>Ange timmar per person, en kolumn per person. Namnen ska först fyllas i (definieras) på fliken för löneberäkning.</t>
  </si>
  <si>
    <r>
      <t xml:space="preserve">Ange summan av timmar på projektet (alla eventuella WP </t>
    </r>
    <r>
      <rPr>
        <i/>
        <sz val="11"/>
        <color theme="4"/>
        <rFont val="Arial"/>
        <family val="2"/>
        <scheme val="minor"/>
      </rPr>
      <t>(work packages)</t>
    </r>
    <r>
      <rPr>
        <sz val="11"/>
        <color theme="4"/>
        <rFont val="Arial"/>
        <family val="2"/>
        <scheme val="minor"/>
      </rPr>
      <t>).</t>
    </r>
  </si>
  <si>
    <t>Om du behöver mer hjälp med att fylla i mallen så klicka för att</t>
  </si>
  <si>
    <t>"Visa hjälptexter" så visas ytterligare hjälp.</t>
  </si>
  <si>
    <r>
      <t>Här anger du om du beräkningar arbetsdagar i perioden (</t>
    </r>
    <r>
      <rPr>
        <b/>
        <sz val="9"/>
        <color theme="4"/>
        <rFont val="Arial"/>
        <family val="2"/>
      </rPr>
      <t>Heltid/Deltid</t>
    </r>
    <r>
      <rPr>
        <sz val="9"/>
        <color theme="4"/>
        <rFont val="Arial"/>
        <family val="2"/>
      </rPr>
      <t xml:space="preserve">) eller gör avdrag för </t>
    </r>
    <r>
      <rPr>
        <b/>
        <sz val="9"/>
        <color theme="4"/>
        <rFont val="Arial"/>
        <family val="2"/>
      </rPr>
      <t>Föräldraledighet</t>
    </r>
    <r>
      <rPr>
        <sz val="9"/>
        <color theme="4"/>
        <rFont val="Arial"/>
        <family val="2"/>
      </rPr>
      <t xml:space="preserve">. 
</t>
    </r>
    <r>
      <rPr>
        <b/>
        <sz val="9"/>
        <color theme="4"/>
        <rFont val="Arial"/>
        <family val="2"/>
      </rPr>
      <t>OBS! Rullgardinsmeny!</t>
    </r>
  </si>
  <si>
    <t>list.arbetstid</t>
  </si>
  <si>
    <t>ç</t>
  </si>
  <si>
    <t>prod.days.per.year</t>
  </si>
  <si>
    <t>prod.days.per.month</t>
  </si>
  <si>
    <t>standard.days.per.month</t>
  </si>
  <si>
    <t>hours.per.day</t>
  </si>
  <si>
    <t>Heltid.el.Deltid</t>
  </si>
  <si>
    <t>Foraldraledighet</t>
  </si>
  <si>
    <t>Antal dagar avvikelse mot MDD</t>
  </si>
  <si>
    <t>Exempel</t>
  </si>
  <si>
    <t>Utskrift</t>
  </si>
  <si>
    <t>Det är förinställt att skriva ut de flesta flikar i denna kalkylbok på A3 för att få en sammanhållande överblick över datan.</t>
  </si>
  <si>
    <t>Det är rekommenderat att skriva ut på detta större pappersformat.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</si>
</sst>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r&quot;"/>
    <numFmt numFmtId="165" formatCode="[$-41D]mmmm\ yyyy;@"/>
    <numFmt numFmtId="166" formatCode="0.00000"/>
  </numFmts>
  <fonts count="40" x14ac:knownFonts="1">
    <font>
      <sz val="11"/>
      <color theme="1"/>
      <name val="Arial"/>
      <family val="2"/>
      <scheme val="minor"/>
    </font>
    <font>
      <sz val="11"/>
      <color theme="1"/>
      <name val="Consolas"/>
      <family val="3"/>
    </font>
    <font>
      <sz val="12"/>
      <color theme="1"/>
      <name val="Consolas"/>
      <family val="3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20"/>
      <color theme="1" tint="0.499984740745262"/>
      <name val="Wingdings"/>
      <family val="2"/>
      <charset val="2"/>
    </font>
    <font>
      <i/>
      <sz val="16"/>
      <color theme="1" tint="0.499984740745262"/>
      <name val="Arial"/>
      <family val="2"/>
    </font>
    <font>
      <sz val="12"/>
      <color theme="0" tint="-4.9989318521683403E-2"/>
      <name val="Consolas"/>
      <family val="3"/>
    </font>
    <font>
      <b/>
      <sz val="11"/>
      <color theme="0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Consolas"/>
      <family val="3"/>
    </font>
    <font>
      <b/>
      <sz val="28"/>
      <color theme="4"/>
      <name val="Arial"/>
      <family val="2"/>
    </font>
    <font>
      <b/>
      <sz val="30"/>
      <color theme="0" tint="-0.249977111117893"/>
      <name val="Arial"/>
      <family val="2"/>
    </font>
    <font>
      <b/>
      <sz val="11"/>
      <color theme="1"/>
      <name val="Arial"/>
      <family val="2"/>
      <scheme val="minor"/>
    </font>
    <font>
      <b/>
      <sz val="17.5"/>
      <color theme="4"/>
      <name val="Arial"/>
      <family val="2"/>
    </font>
    <font>
      <sz val="8"/>
      <color rgb="FF000000"/>
      <name val="Segoe UI"/>
      <family val="2"/>
    </font>
    <font>
      <b/>
      <sz val="30.7"/>
      <color theme="4"/>
      <name val="Arial"/>
      <family val="2"/>
    </font>
    <font>
      <b/>
      <sz val="30.7"/>
      <color theme="4"/>
      <name val="Arial"/>
      <family val="2"/>
      <scheme val="minor"/>
    </font>
    <font>
      <sz val="19.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9.2"/>
      <color theme="1"/>
      <name val="Arial"/>
      <family val="2"/>
      <scheme val="minor"/>
    </font>
    <font>
      <b/>
      <sz val="11"/>
      <color rgb="FF92D05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92D050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8"/>
      <color theme="1"/>
      <name val="Arial"/>
      <family val="2"/>
    </font>
    <font>
      <sz val="11"/>
      <color theme="0" tint="-4.9989318521683403E-2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  <scheme val="minor"/>
    </font>
    <font>
      <sz val="11"/>
      <color theme="4"/>
      <name val="Arial"/>
      <family val="2"/>
    </font>
    <font>
      <i/>
      <sz val="8"/>
      <color theme="4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12"/>
      <color theme="4"/>
      <name val="Arial"/>
      <family val="2"/>
    </font>
    <font>
      <i/>
      <sz val="11"/>
      <color theme="4"/>
      <name val="Arial"/>
      <family val="2"/>
      <scheme val="minor"/>
    </font>
    <font>
      <b/>
      <sz val="11"/>
      <color theme="1"/>
      <name val="Consolas"/>
      <family val="3"/>
    </font>
    <font>
      <sz val="11"/>
      <color theme="1"/>
      <name val="Wingdings"/>
      <charset val="2"/>
    </font>
    <font>
      <b/>
      <sz val="30.5"/>
      <color theme="4"/>
      <name val="Arial"/>
      <family val="2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3" borderId="1" applyNumberFormat="0"/>
    <xf numFmtId="0" fontId="3" fillId="2" borderId="0"/>
    <xf numFmtId="0" fontId="4" fillId="0" borderId="1" applyProtection="0"/>
    <xf numFmtId="0" fontId="8" fillId="2" borderId="0"/>
  </cellStyleXfs>
  <cellXfs count="88">
    <xf numFmtId="0" fontId="0" fillId="0" borderId="0" xfId="0"/>
    <xf numFmtId="0" fontId="3" fillId="2" borderId="0" xfId="2"/>
    <xf numFmtId="0" fontId="4" fillId="0" borderId="1" xfId="3"/>
    <xf numFmtId="0" fontId="3" fillId="5" borderId="3" xfId="2" applyFill="1" applyBorder="1"/>
    <xf numFmtId="0" fontId="3" fillId="5" borderId="4" xfId="2" applyFill="1" applyBorder="1"/>
    <xf numFmtId="0" fontId="3" fillId="5" borderId="4" xfId="2" applyFill="1" applyBorder="1" applyAlignment="1">
      <alignment horizontal="right" vertical="center"/>
    </xf>
    <xf numFmtId="0" fontId="3" fillId="5" borderId="5" xfId="2" applyFill="1" applyBorder="1"/>
    <xf numFmtId="0" fontId="3" fillId="5" borderId="6" xfId="2" applyFill="1" applyBorder="1"/>
    <xf numFmtId="0" fontId="3" fillId="5" borderId="0" xfId="2" applyFill="1" applyBorder="1"/>
    <xf numFmtId="0" fontId="3" fillId="5" borderId="0" xfId="2" applyFill="1" applyBorder="1" applyAlignment="1">
      <alignment horizontal="right" vertical="center"/>
    </xf>
    <xf numFmtId="0" fontId="3" fillId="5" borderId="7" xfId="2" applyFill="1" applyBorder="1"/>
    <xf numFmtId="0" fontId="3" fillId="5" borderId="0" xfId="2" applyFill="1" applyBorder="1" applyAlignment="1">
      <alignment horizontal="right"/>
    </xf>
    <xf numFmtId="0" fontId="2" fillId="5" borderId="7" xfId="1" applyFill="1" applyBorder="1"/>
    <xf numFmtId="0" fontId="3" fillId="5" borderId="8" xfId="2" applyFill="1" applyBorder="1"/>
    <xf numFmtId="0" fontId="3" fillId="5" borderId="2" xfId="2" applyFill="1" applyBorder="1"/>
    <xf numFmtId="0" fontId="3" fillId="5" borderId="2" xfId="2" applyFill="1" applyBorder="1" applyAlignment="1">
      <alignment horizontal="right" vertical="center"/>
    </xf>
    <xf numFmtId="0" fontId="3" fillId="5" borderId="9" xfId="2" applyFill="1" applyBorder="1"/>
    <xf numFmtId="0" fontId="4" fillId="0" borderId="11" xfId="3" applyBorder="1"/>
    <xf numFmtId="0" fontId="9" fillId="4" borderId="1" xfId="2" applyFont="1" applyFill="1" applyBorder="1" applyAlignment="1">
      <alignment vertical="top" wrapText="1"/>
    </xf>
    <xf numFmtId="0" fontId="4" fillId="0" borderId="11" xfId="3" applyBorder="1" applyProtection="1">
      <protection locked="0"/>
    </xf>
    <xf numFmtId="0" fontId="4" fillId="0" borderId="1" xfId="3" applyProtection="1">
      <protection locked="0"/>
    </xf>
    <xf numFmtId="164" fontId="4" fillId="0" borderId="11" xfId="3" applyNumberFormat="1" applyBorder="1" applyProtection="1">
      <protection locked="0"/>
    </xf>
    <xf numFmtId="0" fontId="4" fillId="0" borderId="1" xfId="3" applyBorder="1" applyProtection="1">
      <protection locked="0"/>
    </xf>
    <xf numFmtId="0" fontId="4" fillId="0" borderId="10" xfId="3" applyBorder="1" applyProtection="1">
      <protection locked="0"/>
    </xf>
    <xf numFmtId="0" fontId="4" fillId="0" borderId="1" xfId="3" applyFill="1" applyBorder="1" applyProtection="1">
      <protection locked="0"/>
    </xf>
    <xf numFmtId="0" fontId="4" fillId="0" borderId="10" xfId="3" applyFill="1" applyBorder="1" applyProtection="1">
      <protection locked="0"/>
    </xf>
    <xf numFmtId="10" fontId="4" fillId="0" borderId="1" xfId="3" applyNumberFormat="1" applyBorder="1" applyProtection="1">
      <protection locked="0"/>
    </xf>
    <xf numFmtId="10" fontId="4" fillId="0" borderId="10" xfId="3" applyNumberFormat="1" applyBorder="1" applyProtection="1">
      <protection locked="0"/>
    </xf>
    <xf numFmtId="10" fontId="4" fillId="0" borderId="1" xfId="3" applyNumberFormat="1" applyFill="1" applyBorder="1" applyProtection="1">
      <protection locked="0"/>
    </xf>
    <xf numFmtId="10" fontId="4" fillId="0" borderId="10" xfId="3" applyNumberFormat="1" applyFill="1" applyBorder="1" applyProtection="1">
      <protection locked="0"/>
    </xf>
    <xf numFmtId="165" fontId="2" fillId="3" borderId="1" xfId="1" applyNumberFormat="1"/>
    <xf numFmtId="3" fontId="2" fillId="3" borderId="1" xfId="1" applyNumberFormat="1"/>
    <xf numFmtId="0" fontId="0" fillId="2" borderId="0" xfId="0" applyFill="1"/>
    <xf numFmtId="0" fontId="14" fillId="2" borderId="0" xfId="0" applyFont="1" applyFill="1"/>
    <xf numFmtId="14" fontId="4" fillId="0" borderId="11" xfId="3" applyNumberFormat="1" applyBorder="1" applyProtection="1">
      <protection locked="0"/>
    </xf>
    <xf numFmtId="10" fontId="4" fillId="0" borderId="11" xfId="3" applyNumberFormat="1" applyBorder="1" applyProtection="1">
      <protection locked="0"/>
    </xf>
    <xf numFmtId="0" fontId="4" fillId="0" borderId="11" xfId="3" applyFill="1" applyBorder="1" applyProtection="1">
      <protection locked="0"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18" fillId="2" borderId="0" xfId="0" applyFont="1" applyFill="1"/>
    <xf numFmtId="0" fontId="3" fillId="2" borderId="0" xfId="2" applyProtection="1"/>
    <xf numFmtId="0" fontId="10" fillId="2" borderId="0" xfId="2" applyFont="1" applyAlignment="1" applyProtection="1">
      <alignment horizontal="left" vertical="center"/>
    </xf>
    <xf numFmtId="0" fontId="1" fillId="0" borderId="0" xfId="0" applyFont="1" applyProtection="1"/>
    <xf numFmtId="0" fontId="12" fillId="2" borderId="0" xfId="2" applyFont="1" applyAlignment="1" applyProtection="1">
      <alignment horizontal="left" vertical="center"/>
    </xf>
    <xf numFmtId="0" fontId="3" fillId="2" borderId="0" xfId="2" applyAlignment="1" applyProtection="1">
      <alignment horizontal="right"/>
    </xf>
    <xf numFmtId="0" fontId="26" fillId="2" borderId="0" xfId="2" applyFont="1" applyProtection="1"/>
    <xf numFmtId="1" fontId="2" fillId="3" borderId="1" xfId="1" applyNumberFormat="1" applyAlignment="1" applyProtection="1">
      <alignment horizontal="left" vertical="center"/>
    </xf>
    <xf numFmtId="0" fontId="27" fillId="2" borderId="0" xfId="2" applyFont="1" applyProtection="1"/>
    <xf numFmtId="2" fontId="2" fillId="3" borderId="11" xfId="1" applyNumberFormat="1" applyBorder="1" applyProtection="1"/>
    <xf numFmtId="3" fontId="2" fillId="3" borderId="1" xfId="1" applyNumberFormat="1" applyProtection="1"/>
    <xf numFmtId="164" fontId="2" fillId="3" borderId="1" xfId="1" applyNumberFormat="1" applyProtection="1"/>
    <xf numFmtId="2" fontId="2" fillId="3" borderId="1" xfId="1" applyNumberFormat="1" applyProtection="1"/>
    <xf numFmtId="164" fontId="3" fillId="2" borderId="0" xfId="2" applyNumberFormat="1" applyProtection="1"/>
    <xf numFmtId="0" fontId="5" fillId="2" borderId="0" xfId="2" applyFont="1" applyAlignment="1" applyProtection="1">
      <alignment vertical="center"/>
    </xf>
    <xf numFmtId="4" fontId="11" fillId="3" borderId="1" xfId="1" applyNumberFormat="1" applyFont="1" applyAlignment="1" applyProtection="1">
      <alignment vertical="center"/>
    </xf>
    <xf numFmtId="164" fontId="11" fillId="3" borderId="1" xfId="1" applyNumberFormat="1" applyFont="1" applyAlignment="1" applyProtection="1">
      <alignment vertical="center"/>
    </xf>
    <xf numFmtId="2" fontId="3" fillId="2" borderId="0" xfId="2" applyNumberFormat="1" applyAlignment="1" applyProtection="1">
      <alignment horizontal="right"/>
    </xf>
    <xf numFmtId="0" fontId="15" fillId="2" borderId="0" xfId="2" applyFont="1" applyAlignment="1" applyProtection="1">
      <alignment horizontal="left" vertical="center"/>
    </xf>
    <xf numFmtId="0" fontId="6" fillId="2" borderId="0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horizontal="center" vertical="center"/>
    </xf>
    <xf numFmtId="0" fontId="3" fillId="2" borderId="0" xfId="2" applyAlignment="1" applyProtection="1">
      <alignment wrapText="1"/>
    </xf>
    <xf numFmtId="0" fontId="9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right" vertical="top" wrapText="1"/>
    </xf>
    <xf numFmtId="166" fontId="2" fillId="3" borderId="11" xfId="1" applyNumberFormat="1" applyBorder="1" applyProtection="1"/>
    <xf numFmtId="0" fontId="4" fillId="0" borderId="11" xfId="3" applyBorder="1" applyAlignment="1" applyProtection="1">
      <alignment wrapText="1"/>
      <protection locked="0"/>
    </xf>
    <xf numFmtId="0" fontId="4" fillId="0" borderId="1" xfId="3" applyAlignment="1" applyProtection="1">
      <alignment wrapText="1"/>
      <protection locked="0"/>
    </xf>
    <xf numFmtId="3" fontId="4" fillId="0" borderId="1" xfId="3" applyNumberFormat="1" applyProtection="1">
      <protection locked="0"/>
    </xf>
    <xf numFmtId="0" fontId="4" fillId="0" borderId="1" xfId="3" applyBorder="1" applyAlignment="1" applyProtection="1">
      <alignment horizontal="left" vertical="center"/>
      <protection locked="0"/>
    </xf>
    <xf numFmtId="14" fontId="4" fillId="0" borderId="1" xfId="3" applyNumberFormat="1" applyBorder="1" applyAlignment="1" applyProtection="1">
      <alignment horizontal="left" vertical="center"/>
      <protection locked="0"/>
    </xf>
    <xf numFmtId="0" fontId="10" fillId="2" borderId="0" xfId="2" applyFont="1" applyBorder="1" applyAlignment="1" applyProtection="1">
      <alignment horizontal="left" vertical="center"/>
    </xf>
    <xf numFmtId="0" fontId="9" fillId="4" borderId="11" xfId="2" applyFont="1" applyFill="1" applyBorder="1" applyAlignment="1" applyProtection="1">
      <alignment horizontal="center" vertical="center" wrapText="1"/>
    </xf>
    <xf numFmtId="2" fontId="9" fillId="4" borderId="11" xfId="2" applyNumberFormat="1" applyFont="1" applyFill="1" applyBorder="1" applyAlignment="1" applyProtection="1">
      <alignment horizontal="center" vertical="center" wrapText="1"/>
    </xf>
    <xf numFmtId="0" fontId="28" fillId="6" borderId="12" xfId="2" applyFont="1" applyFill="1" applyBorder="1" applyAlignment="1" applyProtection="1">
      <alignment horizontal="center" vertical="center" wrapText="1"/>
    </xf>
    <xf numFmtId="0" fontId="31" fillId="6" borderId="12" xfId="2" applyFont="1" applyFill="1" applyBorder="1" applyAlignment="1" applyProtection="1">
      <alignment horizontal="center" vertical="center" wrapText="1"/>
    </xf>
    <xf numFmtId="0" fontId="32" fillId="6" borderId="12" xfId="2" applyFont="1" applyFill="1" applyBorder="1" applyAlignment="1" applyProtection="1">
      <alignment horizontal="center" vertical="center" wrapText="1"/>
    </xf>
    <xf numFmtId="0" fontId="32" fillId="6" borderId="0" xfId="2" applyFont="1" applyFill="1" applyBorder="1" applyAlignment="1" applyProtection="1">
      <alignment horizontal="left" vertical="center"/>
    </xf>
    <xf numFmtId="0" fontId="5" fillId="6" borderId="0" xfId="2" applyFont="1" applyFill="1" applyAlignment="1">
      <alignment vertical="center"/>
    </xf>
    <xf numFmtId="0" fontId="29" fillId="6" borderId="0" xfId="0" applyFont="1" applyFill="1"/>
    <xf numFmtId="0" fontId="30" fillId="6" borderId="0" xfId="2" applyFont="1" applyFill="1"/>
    <xf numFmtId="0" fontId="36" fillId="7" borderId="0" xfId="0" applyFont="1" applyFill="1"/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0" applyFont="1"/>
    <xf numFmtId="0" fontId="39" fillId="2" borderId="0" xfId="0" applyFont="1" applyFill="1"/>
    <xf numFmtId="0" fontId="13" fillId="2" borderId="0" xfId="2" applyFont="1" applyAlignment="1" applyProtection="1">
      <alignment horizontal="right" vertical="center"/>
    </xf>
    <xf numFmtId="0" fontId="17" fillId="2" borderId="0" xfId="2" applyFont="1" applyAlignment="1" applyProtection="1">
      <alignment horizontal="left" vertical="center" wrapText="1"/>
    </xf>
    <xf numFmtId="0" fontId="18" fillId="2" borderId="0" xfId="0" applyFont="1" applyFill="1" applyAlignment="1">
      <alignment vertical="center"/>
    </xf>
  </cellXfs>
  <cellStyles count="5">
    <cellStyle name="DB Bakgrund" xfId="2" xr:uid="{23ACA20D-B4BD-4BCD-912E-1EE302E2D239}"/>
    <cellStyle name="DB Beräkning" xfId="1" xr:uid="{E476B88F-E19E-42BB-BEBC-C585A0ED4EC8}"/>
    <cellStyle name="DB Inmatning" xfId="3" xr:uid="{D5ACD2E3-314D-46AB-882C-EC93EF4F709E}"/>
    <cellStyle name="Normal" xfId="0" builtinId="0"/>
    <cellStyle name="Osynligt innehåll" xfId="4" xr:uid="{33586416-9804-4881-AAC0-8E869F93736D}"/>
  </cellStyles>
  <dxfs count="23">
    <dxf>
      <font>
        <color theme="0" tint="-4.9989318521683403E-2"/>
      </font>
      <fill>
        <patternFill>
          <bgColor theme="0" tint="-4.9989318521683403E-2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numFmt numFmtId="2" formatCode="0.0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numFmt numFmtId="14" formatCode="0.00%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numFmt numFmtId="2" formatCode="0.00"/>
      <protection locked="1" hidden="0"/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border outline="0">
        <top style="thin">
          <color indexed="64"/>
        </top>
        <bottom style="thin">
          <color theme="0" tint="-0.14996795556505021"/>
        </bottom>
      </border>
    </dxf>
    <dxf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right" vertical="top" textRotation="0" wrapText="1" indent="0" justifyLastLine="0" shrinkToFit="0" readingOrder="0"/>
      <protection locked="1" hidden="0"/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b/>
        <i val="0"/>
        <color theme="0"/>
      </font>
      <fill>
        <patternFill>
          <bgColor rgb="FFFF7171"/>
        </patternFill>
      </fill>
    </dxf>
    <dxf>
      <font>
        <color rgb="FFDDF1F4"/>
      </font>
    </dxf>
    <dxf>
      <fill>
        <patternFill>
          <bgColor rgb="FFFF7171"/>
        </patternFill>
      </fill>
    </dxf>
    <dxf>
      <font>
        <color rgb="FFDDF1F4"/>
      </font>
    </dxf>
    <dxf>
      <fill>
        <patternFill>
          <bgColor rgb="FF92D050"/>
        </patternFill>
      </fill>
    </dxf>
    <dxf>
      <fill>
        <patternFill>
          <bgColor rgb="FFFF7171"/>
        </patternFill>
      </fill>
    </dxf>
    <dxf>
      <fill>
        <patternFill>
          <bgColor rgb="FF92D050"/>
        </patternFill>
      </fill>
    </dxf>
    <dxf>
      <fill>
        <patternFill>
          <bgColor rgb="FFFF7171"/>
        </patternFill>
      </fill>
    </dxf>
  </dxfs>
  <tableStyles count="0" defaultTableStyle="TableStyleMedium2" defaultPivotStyle="PivotStyleLight16"/>
  <colors>
    <mruColors>
      <color rgb="FF92D050"/>
      <color rgb="FFDDFFDD"/>
      <color rgb="FF00CC00"/>
      <color rgb="FFFF7171"/>
      <color rgb="FFDDF1F4"/>
      <color rgb="FFFF7C80"/>
      <color rgb="FF009900"/>
      <color rgb="FFFFCC99"/>
      <color rgb="FFD5FFD5"/>
      <color rgb="FFFFBE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Löneberäkning!$I$8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8</xdr:row>
      <xdr:rowOff>104775</xdr:rowOff>
    </xdr:from>
    <xdr:to>
      <xdr:col>7</xdr:col>
      <xdr:colOff>257675</xdr:colOff>
      <xdr:row>15</xdr:row>
      <xdr:rowOff>133540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2047875"/>
          <a:ext cx="3581900" cy="13622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676275</xdr:colOff>
      <xdr:row>26</xdr:row>
      <xdr:rowOff>28575</xdr:rowOff>
    </xdr:from>
    <xdr:to>
      <xdr:col>7</xdr:col>
      <xdr:colOff>66973</xdr:colOff>
      <xdr:row>51</xdr:row>
      <xdr:rowOff>134029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3675" y="5514975"/>
          <a:ext cx="2133898" cy="486795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542925</xdr:colOff>
      <xdr:row>27</xdr:row>
      <xdr:rowOff>57150</xdr:rowOff>
    </xdr:from>
    <xdr:to>
      <xdr:col>12</xdr:col>
      <xdr:colOff>257518</xdr:colOff>
      <xdr:row>39</xdr:row>
      <xdr:rowOff>311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9325" y="5734050"/>
          <a:ext cx="2457793" cy="222916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620316</xdr:colOff>
      <xdr:row>45</xdr:row>
      <xdr:rowOff>98822</xdr:rowOff>
    </xdr:from>
    <xdr:to>
      <xdr:col>13</xdr:col>
      <xdr:colOff>50406</xdr:colOff>
      <xdr:row>57</xdr:row>
      <xdr:rowOff>61036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7191" y="9207103"/>
          <a:ext cx="2853137" cy="224821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70</xdr:row>
      <xdr:rowOff>29765</xdr:rowOff>
    </xdr:from>
    <xdr:to>
      <xdr:col>5</xdr:col>
      <xdr:colOff>605297</xdr:colOff>
      <xdr:row>77</xdr:row>
      <xdr:rowOff>41857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2234" y="13989843"/>
          <a:ext cx="3296110" cy="133368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4422</xdr:colOff>
      <xdr:row>69</xdr:row>
      <xdr:rowOff>169750</xdr:rowOff>
    </xdr:from>
    <xdr:to>
      <xdr:col>12</xdr:col>
      <xdr:colOff>75476</xdr:colOff>
      <xdr:row>95</xdr:row>
      <xdr:rowOff>178594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5906" y="13963141"/>
          <a:ext cx="2124883" cy="48832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342900</xdr:colOff>
      <xdr:row>193</xdr:row>
      <xdr:rowOff>295275</xdr:rowOff>
    </xdr:from>
    <xdr:to>
      <xdr:col>30</xdr:col>
      <xdr:colOff>40929</xdr:colOff>
      <xdr:row>200</xdr:row>
      <xdr:rowOff>9690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2900" y="25231725"/>
          <a:ext cx="20272029" cy="1171739"/>
        </a:xfrm>
        <a:prstGeom prst="rect">
          <a:avLst/>
        </a:prstGeom>
      </xdr:spPr>
    </xdr:pic>
    <xdr:clientData/>
  </xdr:twoCellAnchor>
  <xdr:twoCellAnchor>
    <xdr:from>
      <xdr:col>7</xdr:col>
      <xdr:colOff>647700</xdr:colOff>
      <xdr:row>190</xdr:row>
      <xdr:rowOff>57150</xdr:rowOff>
    </xdr:from>
    <xdr:to>
      <xdr:col>8</xdr:col>
      <xdr:colOff>304800</xdr:colOff>
      <xdr:row>193</xdr:row>
      <xdr:rowOff>177920</xdr:rowOff>
    </xdr:to>
    <xdr:sp macro="" textlink="">
      <xdr:nvSpPr>
        <xdr:cNvPr id="9" name="Pil: nedå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48300" y="24422100"/>
          <a:ext cx="342900" cy="692270"/>
        </a:xfrm>
        <a:prstGeom prst="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21</xdr:col>
      <xdr:colOff>200025</xdr:colOff>
      <xdr:row>190</xdr:row>
      <xdr:rowOff>19050</xdr:rowOff>
    </xdr:from>
    <xdr:to>
      <xdr:col>21</xdr:col>
      <xdr:colOff>542925</xdr:colOff>
      <xdr:row>193</xdr:row>
      <xdr:rowOff>139820</xdr:rowOff>
    </xdr:to>
    <xdr:sp macro="" textlink="">
      <xdr:nvSpPr>
        <xdr:cNvPr id="10" name="Pil: nedå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4601825" y="24384000"/>
          <a:ext cx="342900" cy="692270"/>
        </a:xfrm>
        <a:prstGeom prst="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23</xdr:col>
      <xdr:colOff>304800</xdr:colOff>
      <xdr:row>201</xdr:row>
      <xdr:rowOff>9525</xdr:rowOff>
    </xdr:from>
    <xdr:to>
      <xdr:col>23</xdr:col>
      <xdr:colOff>647700</xdr:colOff>
      <xdr:row>204</xdr:row>
      <xdr:rowOff>6470</xdr:rowOff>
    </xdr:to>
    <xdr:sp macro="" textlink="">
      <xdr:nvSpPr>
        <xdr:cNvPr id="11" name="Pil: nedå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16078200" y="26593800"/>
          <a:ext cx="342900" cy="69227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1</xdr:col>
      <xdr:colOff>17860</xdr:colOff>
      <xdr:row>216</xdr:row>
      <xdr:rowOff>101203</xdr:rowOff>
    </xdr:from>
    <xdr:to>
      <xdr:col>3</xdr:col>
      <xdr:colOff>249064</xdr:colOff>
      <xdr:row>222</xdr:row>
      <xdr:rowOff>110889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02469" y="29789437"/>
          <a:ext cx="1600423" cy="1152686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3</xdr:row>
      <xdr:rowOff>38100</xdr:rowOff>
    </xdr:from>
    <xdr:to>
      <xdr:col>14</xdr:col>
      <xdr:colOff>70784</xdr:colOff>
      <xdr:row>8</xdr:row>
      <xdr:rowOff>147835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904875"/>
          <a:ext cx="1423334" cy="117653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111</xdr:row>
      <xdr:rowOff>38100</xdr:rowOff>
    </xdr:from>
    <xdr:to>
      <xdr:col>17</xdr:col>
      <xdr:colOff>639797</xdr:colOff>
      <xdr:row>118</xdr:row>
      <xdr:rowOff>104970</xdr:rowOff>
    </xdr:to>
    <xdr:pic>
      <xdr:nvPicPr>
        <xdr:cNvPr id="16" name="Bildobjek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6275" y="21869400"/>
          <a:ext cx="11622122" cy="14003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8</xdr:col>
      <xdr:colOff>219075</xdr:colOff>
      <xdr:row>68</xdr:row>
      <xdr:rowOff>0</xdr:rowOff>
    </xdr:from>
    <xdr:to>
      <xdr:col>8</xdr:col>
      <xdr:colOff>219075</xdr:colOff>
      <xdr:row>96</xdr:row>
      <xdr:rowOff>38100</xdr:rowOff>
    </xdr:to>
    <xdr:cxnSp macro="">
      <xdr:nvCxnSpPr>
        <xdr:cNvPr id="18" name="Rak koppling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705475" y="13601700"/>
          <a:ext cx="0" cy="5286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638175</xdr:colOff>
      <xdr:row>25</xdr:row>
      <xdr:rowOff>180975</xdr:rowOff>
    </xdr:from>
    <xdr:to>
      <xdr:col>7</xdr:col>
      <xdr:colOff>638175</xdr:colOff>
      <xdr:row>63</xdr:row>
      <xdr:rowOff>0</xdr:rowOff>
    </xdr:to>
    <xdr:cxnSp macro="">
      <xdr:nvCxnSpPr>
        <xdr:cNvPr id="19" name="Rak koppling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438775" y="5476875"/>
          <a:ext cx="0" cy="7048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</xdr:row>
      <xdr:rowOff>76200</xdr:rowOff>
    </xdr:from>
    <xdr:to>
      <xdr:col>9</xdr:col>
      <xdr:colOff>581025</xdr:colOff>
      <xdr:row>5</xdr:row>
      <xdr:rowOff>76200</xdr:rowOff>
    </xdr:to>
    <xdr:cxnSp macro="">
      <xdr:nvCxnSpPr>
        <xdr:cNvPr id="22" name="Rak koppling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695325" y="1447800"/>
          <a:ext cx="605790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99</xdr:row>
      <xdr:rowOff>95250</xdr:rowOff>
    </xdr:from>
    <xdr:to>
      <xdr:col>13</xdr:col>
      <xdr:colOff>361950</xdr:colOff>
      <xdr:row>99</xdr:row>
      <xdr:rowOff>95250</xdr:rowOff>
    </xdr:to>
    <xdr:cxnSp macro="">
      <xdr:nvCxnSpPr>
        <xdr:cNvPr id="25" name="Rak koppling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714375" y="19640550"/>
          <a:ext cx="856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142</xdr:row>
      <xdr:rowOff>104775</xdr:rowOff>
    </xdr:from>
    <xdr:to>
      <xdr:col>13</xdr:col>
      <xdr:colOff>371475</xdr:colOff>
      <xdr:row>142</xdr:row>
      <xdr:rowOff>104775</xdr:rowOff>
    </xdr:to>
    <xdr:cxnSp macro="">
      <xdr:nvCxnSpPr>
        <xdr:cNvPr id="27" name="Rak koppling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23900" y="25927050"/>
          <a:ext cx="856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185</xdr:row>
      <xdr:rowOff>85725</xdr:rowOff>
    </xdr:from>
    <xdr:to>
      <xdr:col>13</xdr:col>
      <xdr:colOff>352425</xdr:colOff>
      <xdr:row>185</xdr:row>
      <xdr:rowOff>85725</xdr:rowOff>
    </xdr:to>
    <xdr:cxnSp macro="">
      <xdr:nvCxnSpPr>
        <xdr:cNvPr id="28" name="Rak koppling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704850" y="26984325"/>
          <a:ext cx="856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638175</xdr:colOff>
      <xdr:row>146</xdr:row>
      <xdr:rowOff>9525</xdr:rowOff>
    </xdr:from>
    <xdr:to>
      <xdr:col>5</xdr:col>
      <xdr:colOff>190916</xdr:colOff>
      <xdr:row>177</xdr:row>
      <xdr:rowOff>57981</xdr:rowOff>
    </xdr:to>
    <xdr:pic>
      <xdr:nvPicPr>
        <xdr:cNvPr id="29" name="Bildobjek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38175" y="26593800"/>
          <a:ext cx="2981741" cy="595395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19050</xdr:colOff>
      <xdr:row>216</xdr:row>
      <xdr:rowOff>47625</xdr:rowOff>
    </xdr:from>
    <xdr:to>
      <xdr:col>13</xdr:col>
      <xdr:colOff>352425</xdr:colOff>
      <xdr:row>216</xdr:row>
      <xdr:rowOff>47625</xdr:rowOff>
    </xdr:to>
    <xdr:cxnSp macro="">
      <xdr:nvCxnSpPr>
        <xdr:cNvPr id="30" name="Rak koppling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704850" y="40471725"/>
          <a:ext cx="856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67</xdr:row>
      <xdr:rowOff>85725</xdr:rowOff>
    </xdr:from>
    <xdr:to>
      <xdr:col>13</xdr:col>
      <xdr:colOff>361950</xdr:colOff>
      <xdr:row>67</xdr:row>
      <xdr:rowOff>85725</xdr:rowOff>
    </xdr:to>
    <xdr:cxnSp macro="">
      <xdr:nvCxnSpPr>
        <xdr:cNvPr id="31" name="Rak koppling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714375" y="13496925"/>
          <a:ext cx="856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21</xdr:row>
      <xdr:rowOff>104775</xdr:rowOff>
    </xdr:from>
    <xdr:to>
      <xdr:col>13</xdr:col>
      <xdr:colOff>371475</xdr:colOff>
      <xdr:row>21</xdr:row>
      <xdr:rowOff>104775</xdr:rowOff>
    </xdr:to>
    <xdr:cxnSp macro="">
      <xdr:nvCxnSpPr>
        <xdr:cNvPr id="32" name="Rak koppling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723900" y="4638675"/>
          <a:ext cx="856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247649</xdr:colOff>
      <xdr:row>7</xdr:row>
      <xdr:rowOff>76200</xdr:rowOff>
    </xdr:from>
    <xdr:to>
      <xdr:col>1</xdr:col>
      <xdr:colOff>676274</xdr:colOff>
      <xdr:row>14</xdr:row>
      <xdr:rowOff>66675</xdr:rowOff>
    </xdr:to>
    <xdr:cxnSp macro="">
      <xdr:nvCxnSpPr>
        <xdr:cNvPr id="34" name="Koppling: vinkla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rot="16200000" flipH="1">
          <a:off x="490537" y="2271712"/>
          <a:ext cx="1314450" cy="428625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381003</xdr:colOff>
      <xdr:row>16</xdr:row>
      <xdr:rowOff>85725</xdr:rowOff>
    </xdr:from>
    <xdr:to>
      <xdr:col>6</xdr:col>
      <xdr:colOff>438150</xdr:colOff>
      <xdr:row>17</xdr:row>
      <xdr:rowOff>95253</xdr:rowOff>
    </xdr:to>
    <xdr:cxnSp macro="">
      <xdr:nvCxnSpPr>
        <xdr:cNvPr id="38" name="Koppling: vinkla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3810003" y="3543300"/>
          <a:ext cx="742947" cy="200028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590550</xdr:colOff>
      <xdr:row>120</xdr:row>
      <xdr:rowOff>57150</xdr:rowOff>
    </xdr:from>
    <xdr:to>
      <xdr:col>6</xdr:col>
      <xdr:colOff>400598</xdr:colOff>
      <xdr:row>130</xdr:row>
      <xdr:rowOff>105048</xdr:rowOff>
    </xdr:to>
    <xdr:pic>
      <xdr:nvPicPr>
        <xdr:cNvPr id="42" name="Bildobjek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90550" y="23602950"/>
          <a:ext cx="3924848" cy="19528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657225</xdr:colOff>
      <xdr:row>232</xdr:row>
      <xdr:rowOff>95250</xdr:rowOff>
    </xdr:from>
    <xdr:to>
      <xdr:col>13</xdr:col>
      <xdr:colOff>304800</xdr:colOff>
      <xdr:row>232</xdr:row>
      <xdr:rowOff>95250</xdr:rowOff>
    </xdr:to>
    <xdr:cxnSp macro="">
      <xdr:nvCxnSpPr>
        <xdr:cNvPr id="33" name="Rak koppling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57225" y="45548550"/>
          <a:ext cx="85629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5</xdr:row>
      <xdr:rowOff>76200</xdr:rowOff>
    </xdr:from>
    <xdr:to>
      <xdr:col>35</xdr:col>
      <xdr:colOff>289056</xdr:colOff>
      <xdr:row>64</xdr:row>
      <xdr:rowOff>58638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981075"/>
          <a:ext cx="23691981" cy="1065996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274357</xdr:colOff>
      <xdr:row>0</xdr:row>
      <xdr:rowOff>133082</xdr:rowOff>
    </xdr:from>
    <xdr:to>
      <xdr:col>10</xdr:col>
      <xdr:colOff>507066</xdr:colOff>
      <xdr:row>6</xdr:row>
      <xdr:rowOff>166617</xdr:rowOff>
    </xdr:to>
    <xdr:pic>
      <xdr:nvPicPr>
        <xdr:cNvPr id="16" name="Bildobjek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1982" y="133082"/>
          <a:ext cx="1423334" cy="11765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Visa hjälptexter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BEEB7E-2F44-4909-A96C-2FCF56CB7F46}" name="Tabell1" displayName="Tabell1" ref="B38:I139" totalsRowShown="0" headerRowDxfId="11" dataDxfId="10" tableBorderDxfId="9">
  <autoFilter ref="B38:I139" xr:uid="{E24538BD-298A-436A-B679-730AB92F6A3A}"/>
  <tableColumns count="8">
    <tableColumn id="1" xr3:uid="{8A8254B5-52AD-4BF7-B6D7-CDCF0F2C1C27}" name="Namn" dataDxfId="8" dataCellStyle="DB Inmatning"/>
    <tableColumn id="12" xr3:uid="{E2517319-6A40-4C0F-9111-D770C04ED1B3}" name="Avser" dataDxfId="7" dataCellStyle="DB Inmatning"/>
    <tableColumn id="2" xr3:uid="{4D52A61A-BDC1-49DE-A521-AECD2D9EF947}" name="Fr.o.m." dataDxfId="6" dataCellStyle="DB Inmatning"/>
    <tableColumn id="3" xr3:uid="{720FDC12-6789-4A5B-9BDE-59BF457D61ED}" name="T.o.m." dataDxfId="5" dataCellStyle="DB Inmatning"/>
    <tableColumn id="4" xr3:uid="{CD922B2E-1D5F-43E1-8056-96B4E617CEAF}" name="Månader" dataDxfId="4" dataCellStyle="DB Beräkning">
      <calculatedColumnFormula>IF(D39="","",DAYS360(D39,E39+1)/standard.days.per.month)</calculatedColumnFormula>
    </tableColumn>
    <tableColumn id="5" xr3:uid="{E1DCF588-BE56-49D4-85BC-59A2ECC9A5A1}" name="%" dataDxfId="3" dataCellStyle="DB Inmatning"/>
    <tableColumn id="6" xr3:uid="{3869665B-D4B6-4177-B979-5694DF16810B}" name="Day-equvivalents" dataDxfId="2" dataCellStyle="DB Beräkning">
      <calculatedColumnFormula>IFERROR(IF(C39=Foraldraledighet,prod.days.per.month*-F39*G39,prod.days.per.month*F39*G39),"")</calculatedColumnFormula>
    </tableColumn>
    <tableColumn id="7" xr3:uid="{52D83229-64FA-48DE-8944-4792BBDE1602}" name="Kommentar" dataDxfId="1" dataCellStyle="DB Inmatnin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U Word Excel">
      <a:dk1>
        <a:srgbClr val="000000"/>
      </a:dk1>
      <a:lt1>
        <a:srgbClr val="FFFFFF"/>
      </a:lt1>
      <a:dk2>
        <a:srgbClr val="1A1A1A"/>
      </a:dk2>
      <a:lt2>
        <a:srgbClr val="808080"/>
      </a:lt2>
      <a:accent1>
        <a:srgbClr val="002F5F"/>
      </a:accent1>
      <a:accent2>
        <a:srgbClr val="A3A86B"/>
      </a:accent2>
      <a:accent3>
        <a:srgbClr val="ACDEE6"/>
      </a:accent3>
      <a:accent4>
        <a:srgbClr val="9BB2CE"/>
      </a:accent4>
      <a:accent5>
        <a:srgbClr val="EB7125"/>
      </a:accent5>
      <a:accent6>
        <a:srgbClr val="DADCC3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A1A7D-4FB0-4EB2-AE42-836C5D994BD5}">
  <sheetPr>
    <tabColor theme="8"/>
    <pageSetUpPr fitToPage="1"/>
  </sheetPr>
  <dimension ref="A1:AE237"/>
  <sheetViews>
    <sheetView showGridLines="0" showRowColHeaders="0" tabSelected="1" workbookViewId="0">
      <selection activeCell="H231" sqref="H231"/>
    </sheetView>
  </sheetViews>
  <sheetFormatPr defaultRowHeight="14.25" x14ac:dyDescent="0.2"/>
  <sheetData>
    <row r="1" spans="1:31" ht="1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 t="s">
        <v>138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38.25" x14ac:dyDescent="0.5">
      <c r="A3" s="32"/>
      <c r="B3" s="40" t="s">
        <v>55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ht="15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24.75" x14ac:dyDescent="0.35">
      <c r="A5" s="32"/>
      <c r="B5" s="39" t="s">
        <v>58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15" x14ac:dyDescent="0.2">
      <c r="A7" s="32"/>
      <c r="B7" s="38" t="s">
        <v>56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84" t="s">
        <v>112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84" t="s">
        <v>113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84" t="s">
        <v>114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5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5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5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5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 x14ac:dyDescent="0.2">
      <c r="A18" s="32"/>
      <c r="B18" s="38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15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24.75" x14ac:dyDescent="0.35">
      <c r="A21" s="32"/>
      <c r="B21" s="39" t="s">
        <v>59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1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15" x14ac:dyDescent="0.2">
      <c r="A23" s="32"/>
      <c r="B23" s="38" t="s">
        <v>60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15" x14ac:dyDescent="0.2">
      <c r="A24" s="32"/>
      <c r="B24" s="38" t="s">
        <v>61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15" x14ac:dyDescent="0.2">
      <c r="A25" s="32"/>
      <c r="B25" s="38" t="s">
        <v>62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ht="15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15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5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15" x14ac:dyDescent="0.2">
      <c r="A38" s="32"/>
      <c r="B38" s="38" t="s">
        <v>63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1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8" t="s">
        <v>64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1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8" t="s">
        <v>65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1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8" t="s">
        <v>66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5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8" t="s">
        <v>67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ht="15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8" t="s">
        <v>68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24.75" x14ac:dyDescent="0.35">
      <c r="A67" s="32"/>
      <c r="B67" s="39" t="s">
        <v>77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15" x14ac:dyDescent="0.2">
      <c r="A69" s="32"/>
      <c r="B69" s="38" t="s">
        <v>78</v>
      </c>
      <c r="C69" s="32"/>
      <c r="D69" s="32"/>
      <c r="E69" s="32"/>
      <c r="F69" s="32"/>
      <c r="G69" s="32"/>
      <c r="H69" s="32"/>
      <c r="I69" s="32"/>
      <c r="J69" s="38" t="s">
        <v>79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ht="15" x14ac:dyDescent="0.2">
      <c r="A81" s="32"/>
      <c r="B81" s="38" t="s">
        <v>80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ht="15" x14ac:dyDescent="0.2">
      <c r="A82" s="32"/>
      <c r="B82" s="38" t="s">
        <v>81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ht="15" x14ac:dyDescent="0.2">
      <c r="A84" s="32"/>
      <c r="B84" s="38" t="s">
        <v>143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ht="15" x14ac:dyDescent="0.2">
      <c r="A85" s="32"/>
      <c r="B85" s="38" t="s">
        <v>144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ht="24.75" x14ac:dyDescent="0.35">
      <c r="A99" s="32"/>
      <c r="B99" s="39" t="s">
        <v>76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t="15" x14ac:dyDescent="0.2">
      <c r="A101" s="32"/>
      <c r="B101" s="38" t="s">
        <v>69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ht="15" x14ac:dyDescent="0.2">
      <c r="A102" s="32"/>
      <c r="B102" s="38" t="s">
        <v>70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ht="15" x14ac:dyDescent="0.2">
      <c r="A103" s="32"/>
      <c r="B103" s="38" t="s">
        <v>71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ht="15" x14ac:dyDescent="0.2">
      <c r="A104" s="32"/>
      <c r="B104" s="38" t="s">
        <v>72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t="15" x14ac:dyDescent="0.2">
      <c r="A105" s="32"/>
      <c r="B105" s="38" t="s">
        <v>107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ht="15" x14ac:dyDescent="0.2">
      <c r="A107" s="32"/>
      <c r="B107" s="38" t="s">
        <v>73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t="15" x14ac:dyDescent="0.2">
      <c r="A108" s="32"/>
      <c r="B108" s="38" t="s">
        <v>74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ht="15" x14ac:dyDescent="0.2">
      <c r="A109" s="32"/>
      <c r="B109" s="38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ht="15" x14ac:dyDescent="0.2">
      <c r="A110" s="32"/>
      <c r="B110" s="38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ht="15" x14ac:dyDescent="0.2">
      <c r="A111" s="32"/>
      <c r="B111" s="38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ht="15" x14ac:dyDescent="0.2">
      <c r="A112" s="32"/>
      <c r="B112" s="38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ht="15" x14ac:dyDescent="0.2">
      <c r="A113" s="32"/>
      <c r="B113" s="38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ht="15" x14ac:dyDescent="0.2">
      <c r="A114" s="32"/>
      <c r="B114" s="38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ht="15" x14ac:dyDescent="0.2">
      <c r="A115" s="32"/>
      <c r="B115" s="38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ht="15" x14ac:dyDescent="0.2">
      <c r="A116" s="32"/>
      <c r="B116" s="38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ht="15" x14ac:dyDescent="0.2">
      <c r="A117" s="32"/>
      <c r="B117" s="38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ht="15" x14ac:dyDescent="0.2">
      <c r="A118" s="32"/>
      <c r="B118" s="38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ht="15" x14ac:dyDescent="0.2">
      <c r="A119" s="32"/>
      <c r="B119" s="38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ht="15" x14ac:dyDescent="0.2">
      <c r="A120" s="32"/>
      <c r="B120" s="38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ht="15" x14ac:dyDescent="0.2">
      <c r="A121" s="32"/>
      <c r="B121" s="38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ht="15" x14ac:dyDescent="0.2">
      <c r="A122" s="32"/>
      <c r="B122" s="38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ht="15" x14ac:dyDescent="0.2">
      <c r="A123" s="32"/>
      <c r="B123" s="38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ht="15" x14ac:dyDescent="0.2">
      <c r="A124" s="32"/>
      <c r="B124" s="38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ht="15" x14ac:dyDescent="0.2">
      <c r="A125" s="32"/>
      <c r="B125" s="38"/>
      <c r="C125" s="32"/>
      <c r="D125" s="32"/>
      <c r="E125" s="32"/>
      <c r="F125" s="32"/>
      <c r="G125" s="32"/>
      <c r="H125" s="38" t="s">
        <v>115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ht="15" x14ac:dyDescent="0.2">
      <c r="A126" s="32"/>
      <c r="B126" s="38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ht="15" x14ac:dyDescent="0.2">
      <c r="A127" s="32"/>
      <c r="B127" s="38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ht="15" x14ac:dyDescent="0.2">
      <c r="A128" s="32"/>
      <c r="B128" s="38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ht="15" x14ac:dyDescent="0.2">
      <c r="A129" s="32"/>
      <c r="B129" s="38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ht="15" x14ac:dyDescent="0.2">
      <c r="A130" s="32"/>
      <c r="B130" s="38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ht="15" x14ac:dyDescent="0.2">
      <c r="A131" s="32"/>
      <c r="B131" s="38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ht="24.75" x14ac:dyDescent="0.35">
      <c r="A133" s="32"/>
      <c r="B133" s="37" t="s">
        <v>41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x14ac:dyDescent="0.2">
      <c r="A135" s="32"/>
      <c r="B135" s="32" t="s">
        <v>108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x14ac:dyDescent="0.2">
      <c r="A136" s="32"/>
      <c r="B136" s="32" t="s">
        <v>109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ht="24.75" x14ac:dyDescent="0.35">
      <c r="A138" s="32"/>
      <c r="B138" s="39" t="s">
        <v>110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ht="15" x14ac:dyDescent="0.25">
      <c r="A139" s="32"/>
      <c r="B139" s="33" t="s">
        <v>116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ht="15" x14ac:dyDescent="0.25">
      <c r="A140" s="32"/>
      <c r="B140" s="33" t="s">
        <v>111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ht="24.75" x14ac:dyDescent="0.35">
      <c r="A142" s="32"/>
      <c r="B142" s="39" t="s">
        <v>75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ht="15" x14ac:dyDescent="0.2">
      <c r="A144" s="32"/>
      <c r="B144" s="38" t="s">
        <v>82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31" ht="15" x14ac:dyDescent="0.2">
      <c r="A145" s="32"/>
      <c r="B145" s="38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31" ht="15" x14ac:dyDescent="0.2">
      <c r="A146" s="32"/>
      <c r="B146" s="38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31" ht="15" x14ac:dyDescent="0.2">
      <c r="A147" s="32"/>
      <c r="B147" s="38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31" ht="15" x14ac:dyDescent="0.2">
      <c r="A148" s="32"/>
      <c r="B148" s="38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spans="1:31" ht="15" x14ac:dyDescent="0.2">
      <c r="A149" s="32"/>
      <c r="B149" s="38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  <row r="150" spans="1:31" ht="15" x14ac:dyDescent="0.2">
      <c r="A150" s="32"/>
      <c r="B150" s="38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  <row r="151" spans="1:31" ht="15" x14ac:dyDescent="0.2">
      <c r="A151" s="32"/>
      <c r="B151" s="38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</row>
    <row r="152" spans="1:31" ht="15" x14ac:dyDescent="0.2">
      <c r="A152" s="32"/>
      <c r="B152" s="38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  <row r="153" spans="1:31" ht="15" x14ac:dyDescent="0.2">
      <c r="A153" s="32"/>
      <c r="B153" s="38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  <row r="154" spans="1:31" ht="15" x14ac:dyDescent="0.2">
      <c r="A154" s="32"/>
      <c r="B154" s="38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  <row r="155" spans="1:31" ht="15" x14ac:dyDescent="0.2">
      <c r="A155" s="32"/>
      <c r="B155" s="38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  <row r="156" spans="1:31" ht="15" x14ac:dyDescent="0.2">
      <c r="A156" s="32"/>
      <c r="B156" s="38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  <row r="157" spans="1:31" ht="15" x14ac:dyDescent="0.2">
      <c r="A157" s="32"/>
      <c r="B157" s="38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  <row r="158" spans="1:31" ht="15" x14ac:dyDescent="0.2">
      <c r="A158" s="32"/>
      <c r="B158" s="38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  <row r="159" spans="1:31" ht="15" x14ac:dyDescent="0.2">
      <c r="A159" s="32"/>
      <c r="B159" s="38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  <row r="160" spans="1:31" ht="15" x14ac:dyDescent="0.2">
      <c r="A160" s="32"/>
      <c r="B160" s="38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  <row r="161" spans="1:31" ht="15" x14ac:dyDescent="0.2">
      <c r="A161" s="32"/>
      <c r="B161" s="38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  <row r="162" spans="1:31" ht="15" x14ac:dyDescent="0.2">
      <c r="A162" s="32"/>
      <c r="B162" s="38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  <row r="163" spans="1:31" ht="15" x14ac:dyDescent="0.2">
      <c r="A163" s="32"/>
      <c r="B163" s="38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  <row r="164" spans="1:31" ht="15" x14ac:dyDescent="0.2">
      <c r="A164" s="32"/>
      <c r="B164" s="38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  <row r="165" spans="1:31" ht="15" x14ac:dyDescent="0.2">
      <c r="A165" s="32"/>
      <c r="B165" s="38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  <row r="166" spans="1:31" ht="15" x14ac:dyDescent="0.2">
      <c r="A166" s="32"/>
      <c r="B166" s="38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  <row r="167" spans="1:31" ht="15" x14ac:dyDescent="0.2">
      <c r="A167" s="32"/>
      <c r="B167" s="38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  <row r="168" spans="1:31" ht="15" x14ac:dyDescent="0.2">
      <c r="A168" s="32"/>
      <c r="B168" s="38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  <row r="169" spans="1:31" ht="15" x14ac:dyDescent="0.2">
      <c r="A169" s="32"/>
      <c r="B169" s="38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  <row r="170" spans="1:31" ht="15" x14ac:dyDescent="0.2">
      <c r="A170" s="32"/>
      <c r="B170" s="38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  <row r="171" spans="1:31" ht="15" x14ac:dyDescent="0.2">
      <c r="A171" s="32"/>
      <c r="B171" s="38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  <row r="172" spans="1:31" ht="15" x14ac:dyDescent="0.2">
      <c r="A172" s="32"/>
      <c r="B172" s="3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  <row r="173" spans="1:31" ht="15" x14ac:dyDescent="0.2">
      <c r="A173" s="32"/>
      <c r="B173" s="38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  <row r="174" spans="1:31" ht="15" x14ac:dyDescent="0.2">
      <c r="A174" s="32"/>
      <c r="B174" s="38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  <row r="175" spans="1:31" ht="15" x14ac:dyDescent="0.2">
      <c r="A175" s="32"/>
      <c r="B175" s="38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</row>
    <row r="176" spans="1:31" ht="15" x14ac:dyDescent="0.2">
      <c r="A176" s="32"/>
      <c r="B176" s="38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  <row r="177" spans="1:31" ht="15" x14ac:dyDescent="0.2">
      <c r="A177" s="32"/>
      <c r="B177" s="38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  <row r="178" spans="1:31" ht="15" x14ac:dyDescent="0.2">
      <c r="A178" s="32"/>
      <c r="B178" s="38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  <row r="179" spans="1:31" ht="15" x14ac:dyDescent="0.2">
      <c r="A179" s="32"/>
      <c r="B179" s="38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  <row r="180" spans="1:31" ht="15" x14ac:dyDescent="0.2">
      <c r="A180" s="32"/>
      <c r="B180" s="38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  <row r="181" spans="1:31" ht="15" x14ac:dyDescent="0.2">
      <c r="A181" s="32"/>
      <c r="B181" s="38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  <row r="182" spans="1:31" ht="15" x14ac:dyDescent="0.2">
      <c r="A182" s="32"/>
      <c r="B182" s="38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  <row r="183" spans="1:3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</row>
    <row r="184" spans="1:3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  <row r="185" spans="1:31" ht="24.75" x14ac:dyDescent="0.35">
      <c r="A185" s="32"/>
      <c r="B185" s="39" t="s">
        <v>83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  <row r="186" spans="1:3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  <row r="187" spans="1:31" ht="15" x14ac:dyDescent="0.2">
      <c r="A187" s="32"/>
      <c r="B187" s="38" t="s">
        <v>84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  <row r="188" spans="1:31" ht="15" x14ac:dyDescent="0.2">
      <c r="A188" s="32"/>
      <c r="B188" s="38" t="s">
        <v>85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  <row r="189" spans="1:31" ht="15" x14ac:dyDescent="0.2">
      <c r="A189" s="32"/>
      <c r="B189" s="38" t="s">
        <v>86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  <row r="190" spans="1:3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  <row r="191" spans="1:3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  <row r="192" spans="1:3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</row>
    <row r="193" spans="1:3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</row>
    <row r="194" spans="1:31" ht="24.75" x14ac:dyDescent="0.35">
      <c r="A194" s="32"/>
      <c r="B194" s="32"/>
      <c r="C194" s="32"/>
      <c r="D194" s="32"/>
      <c r="E194" s="32"/>
      <c r="F194" s="39" t="s">
        <v>97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9" t="s">
        <v>97</v>
      </c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</row>
    <row r="195" spans="1:3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  <row r="196" spans="1:3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  <row r="197" spans="1:3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  <row r="198" spans="1:3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</row>
    <row r="199" spans="1:3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</row>
    <row r="200" spans="1:3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  <row r="201" spans="1:3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  <row r="202" spans="1:3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  <row r="203" spans="1:31" ht="24.75" x14ac:dyDescent="0.35">
      <c r="A203" s="32"/>
      <c r="B203" s="37" t="s">
        <v>87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</row>
    <row r="204" spans="1:31" ht="15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 t="s">
        <v>98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</row>
    <row r="205" spans="1:31" ht="15" x14ac:dyDescent="0.2">
      <c r="A205" s="32"/>
      <c r="B205" s="38" t="s">
        <v>88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 t="s">
        <v>92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</row>
    <row r="206" spans="1:31" ht="15" x14ac:dyDescent="0.2">
      <c r="A206" s="32"/>
      <c r="B206" s="38" t="s">
        <v>89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 t="s">
        <v>93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8" t="s">
        <v>100</v>
      </c>
      <c r="Y206" s="32"/>
      <c r="Z206" s="32"/>
      <c r="AA206" s="32"/>
      <c r="AB206" s="32"/>
      <c r="AC206" s="32"/>
      <c r="AD206" s="32"/>
      <c r="AE206" s="32"/>
    </row>
    <row r="207" spans="1:31" ht="15" x14ac:dyDescent="0.2">
      <c r="A207" s="32"/>
      <c r="B207" s="38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</row>
    <row r="208" spans="1:31" ht="15.75" x14ac:dyDescent="0.25">
      <c r="A208" s="32"/>
      <c r="B208" s="38" t="s">
        <v>90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 t="s">
        <v>99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</row>
    <row r="209" spans="1:31" ht="15" x14ac:dyDescent="0.2">
      <c r="A209" s="32"/>
      <c r="B209" s="38" t="s">
        <v>91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 t="s">
        <v>94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  <row r="210" spans="1:31" ht="15" x14ac:dyDescent="0.2">
      <c r="A210" s="32"/>
      <c r="B210" s="38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</row>
    <row r="211" spans="1:3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 t="s">
        <v>95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</row>
    <row r="212" spans="1:3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 t="s">
        <v>96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</row>
    <row r="213" spans="1:3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</row>
    <row r="214" spans="1:3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</row>
    <row r="215" spans="1:3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</row>
    <row r="216" spans="1:31" ht="24.75" x14ac:dyDescent="0.35">
      <c r="A216" s="32"/>
      <c r="B216" s="39" t="s">
        <v>101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</row>
    <row r="217" spans="1:3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</row>
    <row r="218" spans="1:3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</row>
    <row r="219" spans="1:3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</row>
    <row r="220" spans="1:3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</row>
    <row r="221" spans="1:3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</row>
    <row r="222" spans="1:3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</row>
    <row r="223" spans="1:3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</row>
    <row r="224" spans="1:3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</row>
    <row r="225" spans="1:31" ht="15" x14ac:dyDescent="0.2">
      <c r="A225" s="32"/>
      <c r="B225" s="38" t="s">
        <v>102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</row>
    <row r="226" spans="1:31" ht="15" x14ac:dyDescent="0.2">
      <c r="A226" s="32"/>
      <c r="B226" s="38" t="s">
        <v>103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</row>
    <row r="227" spans="1:31" ht="15" x14ac:dyDescent="0.2">
      <c r="A227" s="32"/>
      <c r="B227" s="38" t="s">
        <v>104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</row>
    <row r="228" spans="1:31" ht="15.75" x14ac:dyDescent="0.25">
      <c r="A228" s="32"/>
      <c r="B228" s="38" t="s">
        <v>106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</row>
    <row r="229" spans="1:31" ht="15" x14ac:dyDescent="0.2">
      <c r="A229" s="32"/>
      <c r="B229" s="38" t="s">
        <v>105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</row>
    <row r="230" spans="1:3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</row>
    <row r="231" spans="1:3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</row>
    <row r="232" spans="1:31" ht="24.75" x14ac:dyDescent="0.35">
      <c r="A232" s="32"/>
      <c r="B232" s="39" t="s">
        <v>156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</row>
    <row r="233" spans="1:3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</row>
    <row r="234" spans="1:31" x14ac:dyDescent="0.2">
      <c r="A234" s="32"/>
      <c r="B234" s="32" t="s">
        <v>157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  <row r="235" spans="1:31" x14ac:dyDescent="0.2">
      <c r="A235" s="32"/>
      <c r="B235" s="32" t="s">
        <v>158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  <row r="236" spans="1:3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</row>
    <row r="237" spans="1:3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</row>
  </sheetData>
  <sheetProtection sheet="1" objects="1" scenarios="1" selectLockedCells="1" selectUnlockedCells="1"/>
  <pageMargins left="0.25" right="0.25" top="0.75" bottom="0.75" header="0.3" footer="0.3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F95E7-BE8E-47AC-A741-BF44F601B8BE}">
  <sheetPr>
    <tabColor theme="0" tint="-0.249977111117893"/>
    <pageSetUpPr fitToPage="1"/>
  </sheetPr>
  <dimension ref="B3"/>
  <sheetViews>
    <sheetView showGridLines="0" showRowColHeaders="0" zoomScaleNormal="100" workbookViewId="0">
      <selection activeCell="F3" sqref="F3"/>
    </sheetView>
  </sheetViews>
  <sheetFormatPr defaultRowHeight="14.25" x14ac:dyDescent="0.2"/>
  <sheetData>
    <row r="3" spans="2:2" ht="38.25" x14ac:dyDescent="0.5">
      <c r="B3" s="83" t="s">
        <v>155</v>
      </c>
    </row>
  </sheetData>
  <sheetProtection sheet="1" objects="1" scenarios="1" selectLockedCells="1" selectUnlockedCells="1"/>
  <pageMargins left="0.7" right="0.7" top="0.75" bottom="0.75" header="0.3" footer="0.3"/>
  <pageSetup paperSize="8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3919-5B2E-4E87-A64C-AF247A73D1C5}">
  <sheetPr>
    <tabColor theme="4"/>
    <pageSetUpPr fitToPage="1"/>
  </sheetPr>
  <dimension ref="A1:Q140"/>
  <sheetViews>
    <sheetView showGridLines="0" zoomScaleNormal="100" workbookViewId="0">
      <selection activeCell="I4" sqref="I4"/>
    </sheetView>
  </sheetViews>
  <sheetFormatPr defaultRowHeight="15" x14ac:dyDescent="0.25"/>
  <cols>
    <col min="1" max="1" width="2.875" style="43" bestFit="1" customWidth="1"/>
    <col min="2" max="2" width="24.25" style="43" customWidth="1"/>
    <col min="3" max="3" width="19.75" style="43" bestFit="1" customWidth="1"/>
    <col min="4" max="4" width="17.5" style="43" customWidth="1"/>
    <col min="5" max="5" width="29.625" style="43" customWidth="1"/>
    <col min="6" max="6" width="13.625" style="43" bestFit="1" customWidth="1"/>
    <col min="7" max="7" width="14.75" style="43" bestFit="1" customWidth="1"/>
    <col min="8" max="8" width="18.25" style="43" bestFit="1" customWidth="1"/>
    <col min="9" max="9" width="18.875" style="43" bestFit="1" customWidth="1"/>
    <col min="10" max="10" width="15.625" style="43" customWidth="1"/>
    <col min="11" max="11" width="13.25" style="43" bestFit="1" customWidth="1"/>
    <col min="12" max="12" width="25.625" style="43" bestFit="1" customWidth="1"/>
    <col min="13" max="13" width="24.375" style="43" customWidth="1"/>
    <col min="14" max="14" width="25.625" style="43" bestFit="1" customWidth="1"/>
    <col min="15" max="15" width="35" style="43" customWidth="1"/>
    <col min="16" max="16" width="19.625" style="43" bestFit="1" customWidth="1"/>
    <col min="17" max="17" width="3" style="43" customWidth="1"/>
    <col min="18" max="16384" width="9" style="43"/>
  </cols>
  <sheetData>
    <row r="1" spans="1:17" ht="15" customHeight="1" x14ac:dyDescent="0.25">
      <c r="A1" s="41"/>
      <c r="B1" s="41"/>
      <c r="C1" s="42"/>
      <c r="D1" s="42"/>
      <c r="E1" s="42"/>
      <c r="F1" s="42"/>
      <c r="G1" s="42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5" customHeight="1" x14ac:dyDescent="0.25">
      <c r="A2" s="41"/>
      <c r="B2" s="86" t="s">
        <v>54</v>
      </c>
      <c r="C2" s="86"/>
      <c r="D2" s="86"/>
      <c r="E2" s="86"/>
      <c r="F2" s="44"/>
      <c r="G2" s="42"/>
      <c r="H2" s="45" t="s">
        <v>48</v>
      </c>
      <c r="I2" s="68"/>
      <c r="J2" s="41"/>
      <c r="K2" s="41"/>
      <c r="L2" s="46" t="str">
        <f>version</f>
        <v>Mallversion: 2023-11-01</v>
      </c>
      <c r="M2" s="41"/>
      <c r="N2" s="41"/>
      <c r="O2" s="41"/>
      <c r="P2" s="41"/>
      <c r="Q2" s="41"/>
    </row>
    <row r="3" spans="1:17" ht="15" customHeight="1" x14ac:dyDescent="0.25">
      <c r="A3" s="41"/>
      <c r="B3" s="86"/>
      <c r="C3" s="86"/>
      <c r="D3" s="86"/>
      <c r="E3" s="86"/>
      <c r="F3" s="44"/>
      <c r="G3" s="42"/>
      <c r="H3" s="45" t="s">
        <v>49</v>
      </c>
      <c r="I3" s="68"/>
      <c r="J3" s="41"/>
      <c r="K3" s="41"/>
      <c r="L3" s="41"/>
      <c r="M3" s="41"/>
      <c r="N3" s="41"/>
      <c r="O3" s="41"/>
      <c r="P3" s="41"/>
      <c r="Q3" s="41"/>
    </row>
    <row r="4" spans="1:17" ht="15" customHeight="1" x14ac:dyDescent="0.25">
      <c r="A4" s="41"/>
      <c r="B4" s="86"/>
      <c r="C4" s="86"/>
      <c r="D4" s="86"/>
      <c r="E4" s="86"/>
      <c r="F4" s="44"/>
      <c r="G4" s="42"/>
      <c r="H4" s="45" t="str">
        <f>IF(start.date="","***Ange startdatum***","Startdatum")</f>
        <v>***Ange startdatum***</v>
      </c>
      <c r="I4" s="69"/>
      <c r="J4" s="41"/>
      <c r="K4" s="41"/>
      <c r="L4" s="41"/>
      <c r="M4" s="41"/>
      <c r="N4" s="41"/>
      <c r="O4" s="41"/>
      <c r="P4" s="41"/>
      <c r="Q4" s="41"/>
    </row>
    <row r="5" spans="1:17" ht="15" customHeight="1" x14ac:dyDescent="0.25">
      <c r="A5" s="41"/>
      <c r="B5" s="86"/>
      <c r="C5" s="86"/>
      <c r="D5" s="86"/>
      <c r="E5" s="86"/>
      <c r="F5" s="44"/>
      <c r="G5" s="42"/>
      <c r="H5" s="45" t="str">
        <f>IF(end.date="","***Ange slutdatum***","Slutdatum")</f>
        <v>***Ange slutdatum***</v>
      </c>
      <c r="I5" s="69"/>
      <c r="J5" s="41"/>
      <c r="K5" s="41"/>
      <c r="L5" s="85" t="str">
        <f>I2&amp;"-RP"&amp;I3</f>
        <v>-RP</v>
      </c>
      <c r="M5" s="85"/>
      <c r="N5" s="85"/>
      <c r="O5" s="85"/>
      <c r="P5" s="85"/>
      <c r="Q5" s="41"/>
    </row>
    <row r="6" spans="1:17" ht="15" customHeight="1" x14ac:dyDescent="0.25">
      <c r="A6" s="41"/>
      <c r="B6" s="86"/>
      <c r="C6" s="86"/>
      <c r="D6" s="86"/>
      <c r="E6" s="86"/>
      <c r="F6" s="44"/>
      <c r="G6" s="42"/>
      <c r="H6" s="45" t="s">
        <v>2</v>
      </c>
      <c r="I6" s="47" t="str">
        <f>IF(ROUND((end.date-start.date)/(365/12),0)&lt;=0,"",ROUND((end.date-start.date)/(365/12),0))</f>
        <v/>
      </c>
      <c r="J6" s="41"/>
      <c r="K6" s="41"/>
      <c r="L6" s="85"/>
      <c r="M6" s="85"/>
      <c r="N6" s="85"/>
      <c r="O6" s="85"/>
      <c r="P6" s="85"/>
      <c r="Q6" s="41"/>
    </row>
    <row r="7" spans="1:17" ht="15" customHeight="1" x14ac:dyDescent="0.25">
      <c r="A7" s="41"/>
      <c r="B7" s="86"/>
      <c r="C7" s="86"/>
      <c r="D7" s="86"/>
      <c r="E7" s="86"/>
      <c r="F7" s="44"/>
      <c r="G7" s="42"/>
      <c r="H7" s="41"/>
      <c r="I7" s="41"/>
      <c r="J7" s="41"/>
      <c r="K7" s="41"/>
      <c r="L7" s="85"/>
      <c r="M7" s="85"/>
      <c r="N7" s="85"/>
      <c r="O7" s="85"/>
      <c r="P7" s="85"/>
      <c r="Q7" s="41"/>
    </row>
    <row r="8" spans="1:17" ht="6.75" customHeight="1" x14ac:dyDescent="0.25">
      <c r="A8" s="41"/>
      <c r="B8" s="70"/>
      <c r="C8" s="70"/>
      <c r="D8" s="70"/>
      <c r="E8" s="70"/>
      <c r="F8" s="70"/>
      <c r="G8" s="70"/>
      <c r="H8" s="41"/>
      <c r="I8" s="48" t="b">
        <v>1</v>
      </c>
      <c r="J8" s="41"/>
      <c r="K8" s="41"/>
      <c r="L8" s="41"/>
      <c r="M8" s="41"/>
      <c r="N8" s="41"/>
      <c r="O8" s="41"/>
      <c r="P8" s="41"/>
      <c r="Q8" s="41"/>
    </row>
    <row r="9" spans="1:17" ht="58.5" customHeight="1" x14ac:dyDescent="0.25">
      <c r="A9" s="41"/>
      <c r="B9" s="75" t="s">
        <v>139</v>
      </c>
      <c r="C9" s="74" t="s">
        <v>117</v>
      </c>
      <c r="D9" s="74" t="s">
        <v>137</v>
      </c>
      <c r="E9" s="75" t="s">
        <v>126</v>
      </c>
      <c r="F9" s="74" t="s">
        <v>118</v>
      </c>
      <c r="G9" s="74" t="s">
        <v>120</v>
      </c>
      <c r="H9" s="74" t="s">
        <v>121</v>
      </c>
      <c r="I9" s="74" t="s">
        <v>122</v>
      </c>
      <c r="J9" s="74" t="s">
        <v>123</v>
      </c>
      <c r="K9" s="74" t="s">
        <v>124</v>
      </c>
      <c r="L9" s="74" t="s">
        <v>125</v>
      </c>
      <c r="M9" s="75" t="s">
        <v>127</v>
      </c>
      <c r="N9" s="74" t="s">
        <v>128</v>
      </c>
      <c r="O9" s="74" t="s">
        <v>129</v>
      </c>
      <c r="P9" s="73"/>
      <c r="Q9" s="41"/>
    </row>
    <row r="10" spans="1:17" ht="54" customHeight="1" x14ac:dyDescent="0.25">
      <c r="A10" s="41"/>
      <c r="B10" s="71" t="s">
        <v>11</v>
      </c>
      <c r="C10" s="71" t="s">
        <v>44</v>
      </c>
      <c r="D10" s="72" t="s">
        <v>119</v>
      </c>
      <c r="E10" s="72" t="s">
        <v>42</v>
      </c>
      <c r="F10" s="72" t="s">
        <v>43</v>
      </c>
      <c r="G10" s="71" t="s">
        <v>34</v>
      </c>
      <c r="H10" s="71" t="s">
        <v>35</v>
      </c>
      <c r="I10" s="71" t="s">
        <v>154</v>
      </c>
      <c r="J10" s="71" t="s">
        <v>39</v>
      </c>
      <c r="K10" s="71" t="s">
        <v>37</v>
      </c>
      <c r="L10" s="71" t="s">
        <v>36</v>
      </c>
      <c r="M10" s="71" t="s">
        <v>46</v>
      </c>
      <c r="N10" s="71" t="s">
        <v>38</v>
      </c>
      <c r="O10" s="71" t="s">
        <v>40</v>
      </c>
      <c r="P10" s="71" t="s">
        <v>47</v>
      </c>
      <c r="Q10" s="41"/>
    </row>
    <row r="11" spans="1:17" ht="15" customHeight="1" x14ac:dyDescent="0.25">
      <c r="A11" s="41">
        <v>1</v>
      </c>
      <c r="B11" s="19"/>
      <c r="C11" s="49">
        <f>DSUM(Tabell1[#All],Tabell1[[#Headers],[Månader]],Def!E16:E17)-DSUM(Tabell1[#All],Tabell1[[#Headers],[Månader]],Def!E16:F17)</f>
        <v>0</v>
      </c>
      <c r="D11" s="49">
        <f>MROUND(DSUM(Tabell1[#All],Tabell1[[#Headers],[Day-equvivalents]],Def!E16:E17),0.5)</f>
        <v>0</v>
      </c>
      <c r="E11" s="21"/>
      <c r="F11" s="49">
        <f t="shared" ref="F11:F30" si="0">IFERROR(E11/D11,0)</f>
        <v>0</v>
      </c>
      <c r="G11" s="50">
        <f>sum.h.01</f>
        <v>0</v>
      </c>
      <c r="H11" s="49">
        <f t="shared" ref="H11:H30" si="1">MROUND(G11/hours.per.day,0.5)</f>
        <v>0</v>
      </c>
      <c r="I11" s="49">
        <f t="shared" ref="I11:I30" si="2">ROUND(H11-D11,2)</f>
        <v>0</v>
      </c>
      <c r="J11" s="49">
        <f t="shared" ref="J11:J30" si="3">I11*8</f>
        <v>0</v>
      </c>
      <c r="K11" s="49">
        <f t="shared" ref="K11:K30" si="4">IF(H11&gt;D11,D11,H11)</f>
        <v>0</v>
      </c>
      <c r="L11" s="51">
        <f t="shared" ref="L11:L30" si="5">IFERROR(F11*K11,0)</f>
        <v>0</v>
      </c>
      <c r="M11" s="21"/>
      <c r="N11" s="51">
        <f>IF(M11&gt;L11,L11,M11)</f>
        <v>0</v>
      </c>
      <c r="O11" s="51">
        <f t="shared" ref="O11:O30" si="6">IFERROR(ROUND(L11-M11,2),0)</f>
        <v>0</v>
      </c>
      <c r="P11" s="20"/>
      <c r="Q11" s="41"/>
    </row>
    <row r="12" spans="1:17" ht="15" customHeight="1" x14ac:dyDescent="0.25">
      <c r="A12" s="41">
        <v>2</v>
      </c>
      <c r="B12" s="20"/>
      <c r="C12" s="49">
        <f>DSUM(Tabell1[#All],Tabell1[[#Headers],[Månader]],Def!E18:E19)-DSUM(Tabell1[#All],Tabell1[[#Headers],[Månader]],Def!E18:F19)</f>
        <v>0</v>
      </c>
      <c r="D12" s="49">
        <f>MROUND(DSUM(Tabell1[#All],Tabell1[[#Headers],[Day-equvivalents]],Def!E18:E19),0.5)</f>
        <v>0</v>
      </c>
      <c r="E12" s="21"/>
      <c r="F12" s="49">
        <f t="shared" si="0"/>
        <v>0</v>
      </c>
      <c r="G12" s="50">
        <f>sum.h.02</f>
        <v>0</v>
      </c>
      <c r="H12" s="52">
        <f t="shared" si="1"/>
        <v>0</v>
      </c>
      <c r="I12" s="49">
        <f t="shared" si="2"/>
        <v>0</v>
      </c>
      <c r="J12" s="49">
        <f t="shared" si="3"/>
        <v>0</v>
      </c>
      <c r="K12" s="49">
        <f t="shared" si="4"/>
        <v>0</v>
      </c>
      <c r="L12" s="51">
        <f t="shared" si="5"/>
        <v>0</v>
      </c>
      <c r="M12" s="21"/>
      <c r="N12" s="51">
        <f t="shared" ref="N12:N30" si="7">IF(M12&gt;L12,L12,M12)</f>
        <v>0</v>
      </c>
      <c r="O12" s="51">
        <f t="shared" si="6"/>
        <v>0</v>
      </c>
      <c r="P12" s="20"/>
      <c r="Q12" s="41"/>
    </row>
    <row r="13" spans="1:17" ht="15" customHeight="1" x14ac:dyDescent="0.25">
      <c r="A13" s="41">
        <v>3</v>
      </c>
      <c r="B13" s="20"/>
      <c r="C13" s="49">
        <f>DSUM(Tabell1[#All],Tabell1[[#Headers],[Månader]],Def!E20:E21)-DSUM(Tabell1[#All],Tabell1[[#Headers],[Månader]],Def!E20:F21)</f>
        <v>0</v>
      </c>
      <c r="D13" s="49">
        <f>MROUND(DSUM(Tabell1[#All],Tabell1[[#Headers],[Day-equvivalents]],Def!E20:E21),0.5)</f>
        <v>0</v>
      </c>
      <c r="E13" s="21"/>
      <c r="F13" s="49">
        <f t="shared" si="0"/>
        <v>0</v>
      </c>
      <c r="G13" s="50">
        <f>sum.h.03</f>
        <v>0</v>
      </c>
      <c r="H13" s="52">
        <f t="shared" si="1"/>
        <v>0</v>
      </c>
      <c r="I13" s="49">
        <f t="shared" si="2"/>
        <v>0</v>
      </c>
      <c r="J13" s="49">
        <f t="shared" si="3"/>
        <v>0</v>
      </c>
      <c r="K13" s="49">
        <f t="shared" si="4"/>
        <v>0</v>
      </c>
      <c r="L13" s="51">
        <f t="shared" si="5"/>
        <v>0</v>
      </c>
      <c r="M13" s="21"/>
      <c r="N13" s="51">
        <f t="shared" si="7"/>
        <v>0</v>
      </c>
      <c r="O13" s="51">
        <f t="shared" si="6"/>
        <v>0</v>
      </c>
      <c r="P13" s="20"/>
      <c r="Q13" s="41"/>
    </row>
    <row r="14" spans="1:17" ht="15" customHeight="1" x14ac:dyDescent="0.25">
      <c r="A14" s="41">
        <v>4</v>
      </c>
      <c r="B14" s="19"/>
      <c r="C14" s="49">
        <f>DSUM(Tabell1[#All],Tabell1[[#Headers],[Månader]],Def!E22:E23)-DSUM(Tabell1[#All],Tabell1[[#Headers],[Månader]],Def!E22:F23)</f>
        <v>0</v>
      </c>
      <c r="D14" s="49">
        <f>MROUND(DSUM(Tabell1[#All],Tabell1[[#Headers],[Day-equvivalents]],Def!E22:E23),0.5)</f>
        <v>0</v>
      </c>
      <c r="E14" s="21"/>
      <c r="F14" s="49">
        <f t="shared" si="0"/>
        <v>0</v>
      </c>
      <c r="G14" s="50">
        <f>sum.h.04</f>
        <v>0</v>
      </c>
      <c r="H14" s="52">
        <f t="shared" si="1"/>
        <v>0</v>
      </c>
      <c r="I14" s="49">
        <f t="shared" si="2"/>
        <v>0</v>
      </c>
      <c r="J14" s="49">
        <f t="shared" si="3"/>
        <v>0</v>
      </c>
      <c r="K14" s="49">
        <f t="shared" si="4"/>
        <v>0</v>
      </c>
      <c r="L14" s="51">
        <f t="shared" si="5"/>
        <v>0</v>
      </c>
      <c r="M14" s="21"/>
      <c r="N14" s="51">
        <f t="shared" si="7"/>
        <v>0</v>
      </c>
      <c r="O14" s="51">
        <f t="shared" si="6"/>
        <v>0</v>
      </c>
      <c r="P14" s="20"/>
      <c r="Q14" s="41"/>
    </row>
    <row r="15" spans="1:17" ht="15" customHeight="1" x14ac:dyDescent="0.25">
      <c r="A15" s="41">
        <v>5</v>
      </c>
      <c r="B15" s="20"/>
      <c r="C15" s="49">
        <f>DSUM(Tabell1[#All],Tabell1[[#Headers],[Månader]],Def!E24:E25)-DSUM(Tabell1[#All],Tabell1[[#Headers],[Månader]],Def!E24:F25)</f>
        <v>0</v>
      </c>
      <c r="D15" s="49">
        <f>MROUND(DSUM(Tabell1[#All],Tabell1[[#Headers],[Day-equvivalents]],Def!E24:E25),0.5)</f>
        <v>0</v>
      </c>
      <c r="E15" s="21"/>
      <c r="F15" s="49">
        <f t="shared" si="0"/>
        <v>0</v>
      </c>
      <c r="G15" s="50">
        <f>sum.h.05</f>
        <v>0</v>
      </c>
      <c r="H15" s="52">
        <f t="shared" si="1"/>
        <v>0</v>
      </c>
      <c r="I15" s="49">
        <f t="shared" si="2"/>
        <v>0</v>
      </c>
      <c r="J15" s="49">
        <f t="shared" si="3"/>
        <v>0</v>
      </c>
      <c r="K15" s="49">
        <f t="shared" si="4"/>
        <v>0</v>
      </c>
      <c r="L15" s="51">
        <f t="shared" si="5"/>
        <v>0</v>
      </c>
      <c r="M15" s="21"/>
      <c r="N15" s="51">
        <f t="shared" si="7"/>
        <v>0</v>
      </c>
      <c r="O15" s="51">
        <f t="shared" si="6"/>
        <v>0</v>
      </c>
      <c r="P15" s="20"/>
      <c r="Q15" s="41"/>
    </row>
    <row r="16" spans="1:17" ht="15" customHeight="1" x14ac:dyDescent="0.25">
      <c r="A16" s="41">
        <v>6</v>
      </c>
      <c r="B16" s="19"/>
      <c r="C16" s="49">
        <f>DSUM(Tabell1[#All],Tabell1[[#Headers],[Månader]],Def!E26:E27)-DSUM(Tabell1[#All],Tabell1[[#Headers],[Månader]],Def!E26:F27)</f>
        <v>0</v>
      </c>
      <c r="D16" s="49">
        <f>MROUND(DSUM(Tabell1[#All],Tabell1[[#Headers],[Day-equvivalents]],Def!E26:E27),0.5)</f>
        <v>0</v>
      </c>
      <c r="E16" s="21"/>
      <c r="F16" s="49">
        <f t="shared" si="0"/>
        <v>0</v>
      </c>
      <c r="G16" s="50">
        <f>sum.h.06</f>
        <v>0</v>
      </c>
      <c r="H16" s="52">
        <f t="shared" si="1"/>
        <v>0</v>
      </c>
      <c r="I16" s="49">
        <f t="shared" si="2"/>
        <v>0</v>
      </c>
      <c r="J16" s="49">
        <f t="shared" si="3"/>
        <v>0</v>
      </c>
      <c r="K16" s="49">
        <f t="shared" si="4"/>
        <v>0</v>
      </c>
      <c r="L16" s="51">
        <f t="shared" si="5"/>
        <v>0</v>
      </c>
      <c r="M16" s="21"/>
      <c r="N16" s="51">
        <f t="shared" si="7"/>
        <v>0</v>
      </c>
      <c r="O16" s="51">
        <f t="shared" si="6"/>
        <v>0</v>
      </c>
      <c r="P16" s="20"/>
      <c r="Q16" s="41"/>
    </row>
    <row r="17" spans="1:17" ht="15" customHeight="1" x14ac:dyDescent="0.25">
      <c r="A17" s="41">
        <v>7</v>
      </c>
      <c r="B17" s="20"/>
      <c r="C17" s="49">
        <f>DSUM(Tabell1[#All],Tabell1[[#Headers],[Månader]],Def!E28:E29)-DSUM(Tabell1[#All],Tabell1[[#Headers],[Månader]],Def!E28:F29)</f>
        <v>0</v>
      </c>
      <c r="D17" s="49">
        <f>MROUND(DSUM(Tabell1[#All],Tabell1[[#Headers],[Day-equvivalents]],Def!E28:E29),0.5)</f>
        <v>0</v>
      </c>
      <c r="E17" s="21"/>
      <c r="F17" s="49">
        <f t="shared" si="0"/>
        <v>0</v>
      </c>
      <c r="G17" s="50">
        <f>sum.h.07</f>
        <v>0</v>
      </c>
      <c r="H17" s="52">
        <f t="shared" si="1"/>
        <v>0</v>
      </c>
      <c r="I17" s="49">
        <f t="shared" si="2"/>
        <v>0</v>
      </c>
      <c r="J17" s="49">
        <f t="shared" si="3"/>
        <v>0</v>
      </c>
      <c r="K17" s="49">
        <f t="shared" si="4"/>
        <v>0</v>
      </c>
      <c r="L17" s="51">
        <f t="shared" si="5"/>
        <v>0</v>
      </c>
      <c r="M17" s="21"/>
      <c r="N17" s="51">
        <f t="shared" si="7"/>
        <v>0</v>
      </c>
      <c r="O17" s="51">
        <f t="shared" si="6"/>
        <v>0</v>
      </c>
      <c r="P17" s="20"/>
      <c r="Q17" s="41"/>
    </row>
    <row r="18" spans="1:17" ht="15" customHeight="1" x14ac:dyDescent="0.25">
      <c r="A18" s="41">
        <v>8</v>
      </c>
      <c r="B18" s="19"/>
      <c r="C18" s="49">
        <f>DSUM(Tabell1[#All],Tabell1[[#Headers],[Månader]],Def!E30:E31)-DSUM(Tabell1[#All],Tabell1[[#Headers],[Månader]],Def!E30:F31)</f>
        <v>0</v>
      </c>
      <c r="D18" s="49">
        <f>MROUND(DSUM(Tabell1[#All],Tabell1[[#Headers],[Day-equvivalents]],Def!E30:E31),0.5)</f>
        <v>0</v>
      </c>
      <c r="E18" s="21"/>
      <c r="F18" s="49">
        <f t="shared" si="0"/>
        <v>0</v>
      </c>
      <c r="G18" s="50">
        <f>sum.h.08</f>
        <v>0</v>
      </c>
      <c r="H18" s="52">
        <f t="shared" si="1"/>
        <v>0</v>
      </c>
      <c r="I18" s="49">
        <f t="shared" si="2"/>
        <v>0</v>
      </c>
      <c r="J18" s="49">
        <f t="shared" si="3"/>
        <v>0</v>
      </c>
      <c r="K18" s="49">
        <f t="shared" si="4"/>
        <v>0</v>
      </c>
      <c r="L18" s="51">
        <f t="shared" si="5"/>
        <v>0</v>
      </c>
      <c r="M18" s="21"/>
      <c r="N18" s="51">
        <f t="shared" si="7"/>
        <v>0</v>
      </c>
      <c r="O18" s="51">
        <f t="shared" si="6"/>
        <v>0</v>
      </c>
      <c r="P18" s="20"/>
      <c r="Q18" s="41"/>
    </row>
    <row r="19" spans="1:17" ht="15" customHeight="1" x14ac:dyDescent="0.25">
      <c r="A19" s="41">
        <v>9</v>
      </c>
      <c r="B19" s="20"/>
      <c r="C19" s="49">
        <f>DSUM(Tabell1[#All],Tabell1[[#Headers],[Månader]],Def!E32:E33)-DSUM(Tabell1[#All],Tabell1[[#Headers],[Månader]],Def!E32:F33)</f>
        <v>0</v>
      </c>
      <c r="D19" s="49">
        <f>MROUND(DSUM(Tabell1[#All],Tabell1[[#Headers],[Day-equvivalents]],Def!E32:E33),0.5)</f>
        <v>0</v>
      </c>
      <c r="E19" s="21"/>
      <c r="F19" s="49">
        <f t="shared" si="0"/>
        <v>0</v>
      </c>
      <c r="G19" s="50">
        <f>sum.h.09</f>
        <v>0</v>
      </c>
      <c r="H19" s="52">
        <f t="shared" si="1"/>
        <v>0</v>
      </c>
      <c r="I19" s="49">
        <f t="shared" si="2"/>
        <v>0</v>
      </c>
      <c r="J19" s="49">
        <f t="shared" si="3"/>
        <v>0</v>
      </c>
      <c r="K19" s="49">
        <f t="shared" si="4"/>
        <v>0</v>
      </c>
      <c r="L19" s="51">
        <f t="shared" si="5"/>
        <v>0</v>
      </c>
      <c r="M19" s="21"/>
      <c r="N19" s="51">
        <f t="shared" si="7"/>
        <v>0</v>
      </c>
      <c r="O19" s="51">
        <f t="shared" si="6"/>
        <v>0</v>
      </c>
      <c r="P19" s="20"/>
      <c r="Q19" s="41"/>
    </row>
    <row r="20" spans="1:17" ht="15" customHeight="1" x14ac:dyDescent="0.25">
      <c r="A20" s="41">
        <v>10</v>
      </c>
      <c r="B20" s="19"/>
      <c r="C20" s="49">
        <f>DSUM(Tabell1[#All],Tabell1[[#Headers],[Månader]],Def!E34:E35)-DSUM(Tabell1[#All],Tabell1[[#Headers],[Månader]],Def!E34:F35)</f>
        <v>0</v>
      </c>
      <c r="D20" s="49">
        <f>MROUND(DSUM(Tabell1[#All],Tabell1[[#Headers],[Day-equvivalents]],Def!E34:E35),0.5)</f>
        <v>0</v>
      </c>
      <c r="E20" s="21"/>
      <c r="F20" s="49">
        <f t="shared" si="0"/>
        <v>0</v>
      </c>
      <c r="G20" s="50">
        <f>sum.h.10</f>
        <v>0</v>
      </c>
      <c r="H20" s="52">
        <f t="shared" si="1"/>
        <v>0</v>
      </c>
      <c r="I20" s="49">
        <f t="shared" si="2"/>
        <v>0</v>
      </c>
      <c r="J20" s="49">
        <f t="shared" si="3"/>
        <v>0</v>
      </c>
      <c r="K20" s="49">
        <f t="shared" si="4"/>
        <v>0</v>
      </c>
      <c r="L20" s="51">
        <f t="shared" si="5"/>
        <v>0</v>
      </c>
      <c r="M20" s="21"/>
      <c r="N20" s="51">
        <f t="shared" si="7"/>
        <v>0</v>
      </c>
      <c r="O20" s="51">
        <f t="shared" si="6"/>
        <v>0</v>
      </c>
      <c r="P20" s="20"/>
      <c r="Q20" s="41"/>
    </row>
    <row r="21" spans="1:17" ht="15" customHeight="1" x14ac:dyDescent="0.25">
      <c r="A21" s="41">
        <v>11</v>
      </c>
      <c r="B21" s="20"/>
      <c r="C21" s="49">
        <f>DSUM(Tabell1[#All],Tabell1[[#Headers],[Månader]],Def!E36:E37)-DSUM(Tabell1[#All],Tabell1[[#Headers],[Månader]],Def!E36:F37)</f>
        <v>0</v>
      </c>
      <c r="D21" s="49">
        <f>MROUND(DSUM(Tabell1[#All],Tabell1[[#Headers],[Day-equvivalents]],Def!E36:E37),0.5)</f>
        <v>0</v>
      </c>
      <c r="E21" s="21"/>
      <c r="F21" s="49">
        <f t="shared" si="0"/>
        <v>0</v>
      </c>
      <c r="G21" s="50">
        <f>sum.h.11</f>
        <v>0</v>
      </c>
      <c r="H21" s="52">
        <f t="shared" si="1"/>
        <v>0</v>
      </c>
      <c r="I21" s="49">
        <f t="shared" si="2"/>
        <v>0</v>
      </c>
      <c r="J21" s="49">
        <f t="shared" si="3"/>
        <v>0</v>
      </c>
      <c r="K21" s="49">
        <f t="shared" si="4"/>
        <v>0</v>
      </c>
      <c r="L21" s="51">
        <f t="shared" si="5"/>
        <v>0</v>
      </c>
      <c r="M21" s="21"/>
      <c r="N21" s="51">
        <f t="shared" si="7"/>
        <v>0</v>
      </c>
      <c r="O21" s="51">
        <f t="shared" si="6"/>
        <v>0</v>
      </c>
      <c r="P21" s="20"/>
      <c r="Q21" s="41"/>
    </row>
    <row r="22" spans="1:17" ht="15" customHeight="1" x14ac:dyDescent="0.25">
      <c r="A22" s="41">
        <v>12</v>
      </c>
      <c r="B22" s="19"/>
      <c r="C22" s="49">
        <f>DSUM(Tabell1[#All],Tabell1[[#Headers],[Månader]],Def!E38:E39)-DSUM(Tabell1[#All],Tabell1[[#Headers],[Månader]],Def!E38:F39)</f>
        <v>0</v>
      </c>
      <c r="D22" s="49">
        <f>MROUND(DSUM(Tabell1[#All],Tabell1[[#Headers],[Day-equvivalents]],Def!E38:E39),0.5)</f>
        <v>0</v>
      </c>
      <c r="E22" s="21"/>
      <c r="F22" s="49">
        <f t="shared" si="0"/>
        <v>0</v>
      </c>
      <c r="G22" s="50">
        <f>sum.h.12</f>
        <v>0</v>
      </c>
      <c r="H22" s="52">
        <f t="shared" si="1"/>
        <v>0</v>
      </c>
      <c r="I22" s="49">
        <f t="shared" si="2"/>
        <v>0</v>
      </c>
      <c r="J22" s="49">
        <f t="shared" si="3"/>
        <v>0</v>
      </c>
      <c r="K22" s="49">
        <f t="shared" si="4"/>
        <v>0</v>
      </c>
      <c r="L22" s="51">
        <f t="shared" si="5"/>
        <v>0</v>
      </c>
      <c r="M22" s="21"/>
      <c r="N22" s="51">
        <f t="shared" si="7"/>
        <v>0</v>
      </c>
      <c r="O22" s="51">
        <f t="shared" si="6"/>
        <v>0</v>
      </c>
      <c r="P22" s="20"/>
      <c r="Q22" s="41"/>
    </row>
    <row r="23" spans="1:17" ht="15" customHeight="1" x14ac:dyDescent="0.25">
      <c r="A23" s="41">
        <v>13</v>
      </c>
      <c r="B23" s="20"/>
      <c r="C23" s="49">
        <f>DSUM(Tabell1[#All],Tabell1[[#Headers],[Månader]],Def!E40:E41)-DSUM(Tabell1[#All],Tabell1[[#Headers],[Månader]],Def!E40:F41)</f>
        <v>0</v>
      </c>
      <c r="D23" s="49">
        <f>MROUND(DSUM(Tabell1[#All],Tabell1[[#Headers],[Day-equvivalents]],Def!E40:E41),0.5)</f>
        <v>0</v>
      </c>
      <c r="E23" s="21"/>
      <c r="F23" s="49">
        <f t="shared" si="0"/>
        <v>0</v>
      </c>
      <c r="G23" s="50">
        <f>sum.h.13</f>
        <v>0</v>
      </c>
      <c r="H23" s="52">
        <f t="shared" si="1"/>
        <v>0</v>
      </c>
      <c r="I23" s="49">
        <f t="shared" si="2"/>
        <v>0</v>
      </c>
      <c r="J23" s="49">
        <f t="shared" si="3"/>
        <v>0</v>
      </c>
      <c r="K23" s="49">
        <f t="shared" si="4"/>
        <v>0</v>
      </c>
      <c r="L23" s="51">
        <f t="shared" si="5"/>
        <v>0</v>
      </c>
      <c r="M23" s="21"/>
      <c r="N23" s="51">
        <f t="shared" si="7"/>
        <v>0</v>
      </c>
      <c r="O23" s="51">
        <f t="shared" si="6"/>
        <v>0</v>
      </c>
      <c r="P23" s="20"/>
      <c r="Q23" s="41"/>
    </row>
    <row r="24" spans="1:17" ht="15" customHeight="1" x14ac:dyDescent="0.25">
      <c r="A24" s="41">
        <v>14</v>
      </c>
      <c r="B24" s="19"/>
      <c r="C24" s="49">
        <f>DSUM(Tabell1[#All],Tabell1[[#Headers],[Månader]],Def!E42:E43)-DSUM(Tabell1[#All],Tabell1[[#Headers],[Månader]],Def!E42:F43)</f>
        <v>0</v>
      </c>
      <c r="D24" s="49">
        <f>MROUND(DSUM(Tabell1[#All],Tabell1[[#Headers],[Day-equvivalents]],Def!E42:E43),0.5)</f>
        <v>0</v>
      </c>
      <c r="E24" s="21"/>
      <c r="F24" s="49">
        <f t="shared" si="0"/>
        <v>0</v>
      </c>
      <c r="G24" s="50">
        <f>sum.h.14</f>
        <v>0</v>
      </c>
      <c r="H24" s="52">
        <f t="shared" si="1"/>
        <v>0</v>
      </c>
      <c r="I24" s="49">
        <f t="shared" si="2"/>
        <v>0</v>
      </c>
      <c r="J24" s="49">
        <f t="shared" si="3"/>
        <v>0</v>
      </c>
      <c r="K24" s="49">
        <f t="shared" si="4"/>
        <v>0</v>
      </c>
      <c r="L24" s="51">
        <f t="shared" si="5"/>
        <v>0</v>
      </c>
      <c r="M24" s="21"/>
      <c r="N24" s="51">
        <f t="shared" si="7"/>
        <v>0</v>
      </c>
      <c r="O24" s="51">
        <f t="shared" si="6"/>
        <v>0</v>
      </c>
      <c r="P24" s="20"/>
      <c r="Q24" s="41"/>
    </row>
    <row r="25" spans="1:17" ht="15" customHeight="1" x14ac:dyDescent="0.25">
      <c r="A25" s="41">
        <v>15</v>
      </c>
      <c r="B25" s="20"/>
      <c r="C25" s="49">
        <f>DSUM(Tabell1[#All],Tabell1[[#Headers],[Månader]],Def!E44:E45)-DSUM(Tabell1[#All],Tabell1[[#Headers],[Månader]],Def!E44:F45)</f>
        <v>0</v>
      </c>
      <c r="D25" s="49">
        <f>MROUND(DSUM(Tabell1[#All],Tabell1[[#Headers],[Day-equvivalents]],Def!E44:E45),0.5)</f>
        <v>0</v>
      </c>
      <c r="E25" s="21"/>
      <c r="F25" s="49">
        <f t="shared" si="0"/>
        <v>0</v>
      </c>
      <c r="G25" s="50">
        <f>sum.h.15</f>
        <v>0</v>
      </c>
      <c r="H25" s="52">
        <f t="shared" si="1"/>
        <v>0</v>
      </c>
      <c r="I25" s="49">
        <f t="shared" si="2"/>
        <v>0</v>
      </c>
      <c r="J25" s="49">
        <f t="shared" si="3"/>
        <v>0</v>
      </c>
      <c r="K25" s="49">
        <f t="shared" si="4"/>
        <v>0</v>
      </c>
      <c r="L25" s="51">
        <f t="shared" si="5"/>
        <v>0</v>
      </c>
      <c r="M25" s="21"/>
      <c r="N25" s="51">
        <f t="shared" si="7"/>
        <v>0</v>
      </c>
      <c r="O25" s="51">
        <f t="shared" si="6"/>
        <v>0</v>
      </c>
      <c r="P25" s="20"/>
      <c r="Q25" s="41"/>
    </row>
    <row r="26" spans="1:17" ht="15" customHeight="1" x14ac:dyDescent="0.25">
      <c r="A26" s="41">
        <v>16</v>
      </c>
      <c r="B26" s="19"/>
      <c r="C26" s="49">
        <f>DSUM(Tabell1[#All],Tabell1[[#Headers],[Månader]],Def!E46:E47)-DSUM(Tabell1[#All],Tabell1[[#Headers],[Månader]],Def!E46:F47)</f>
        <v>0</v>
      </c>
      <c r="D26" s="49">
        <f>MROUND(DSUM(Tabell1[#All],Tabell1[[#Headers],[Day-equvivalents]],Def!E46:E47),0.5)</f>
        <v>0</v>
      </c>
      <c r="E26" s="21"/>
      <c r="F26" s="49">
        <f t="shared" si="0"/>
        <v>0</v>
      </c>
      <c r="G26" s="50">
        <f>sum.h.16</f>
        <v>0</v>
      </c>
      <c r="H26" s="52">
        <f t="shared" si="1"/>
        <v>0</v>
      </c>
      <c r="I26" s="49">
        <f t="shared" si="2"/>
        <v>0</v>
      </c>
      <c r="J26" s="49">
        <f t="shared" si="3"/>
        <v>0</v>
      </c>
      <c r="K26" s="49">
        <f t="shared" si="4"/>
        <v>0</v>
      </c>
      <c r="L26" s="51">
        <f t="shared" si="5"/>
        <v>0</v>
      </c>
      <c r="M26" s="21"/>
      <c r="N26" s="51">
        <f t="shared" si="7"/>
        <v>0</v>
      </c>
      <c r="O26" s="51">
        <f t="shared" si="6"/>
        <v>0</v>
      </c>
      <c r="P26" s="20"/>
      <c r="Q26" s="41"/>
    </row>
    <row r="27" spans="1:17" ht="15" customHeight="1" x14ac:dyDescent="0.25">
      <c r="A27" s="41">
        <v>17</v>
      </c>
      <c r="B27" s="20"/>
      <c r="C27" s="49">
        <f>DSUM(Tabell1[#All],Tabell1[[#Headers],[Månader]],Def!E48:E49)-DSUM(Tabell1[#All],Tabell1[[#Headers],[Månader]],Def!E48:F49)</f>
        <v>0</v>
      </c>
      <c r="D27" s="49">
        <f>MROUND(DSUM(Tabell1[#All],Tabell1[[#Headers],[Day-equvivalents]],Def!E48:E49),0.5)</f>
        <v>0</v>
      </c>
      <c r="E27" s="21"/>
      <c r="F27" s="49">
        <f t="shared" si="0"/>
        <v>0</v>
      </c>
      <c r="G27" s="50">
        <f>sum.h.17</f>
        <v>0</v>
      </c>
      <c r="H27" s="52">
        <f t="shared" si="1"/>
        <v>0</v>
      </c>
      <c r="I27" s="49">
        <f t="shared" si="2"/>
        <v>0</v>
      </c>
      <c r="J27" s="49">
        <f t="shared" si="3"/>
        <v>0</v>
      </c>
      <c r="K27" s="49">
        <f t="shared" si="4"/>
        <v>0</v>
      </c>
      <c r="L27" s="51">
        <f t="shared" si="5"/>
        <v>0</v>
      </c>
      <c r="M27" s="21"/>
      <c r="N27" s="51">
        <f t="shared" si="7"/>
        <v>0</v>
      </c>
      <c r="O27" s="51">
        <f t="shared" si="6"/>
        <v>0</v>
      </c>
      <c r="P27" s="20"/>
      <c r="Q27" s="41"/>
    </row>
    <row r="28" spans="1:17" ht="15" customHeight="1" x14ac:dyDescent="0.25">
      <c r="A28" s="41">
        <v>18</v>
      </c>
      <c r="B28" s="19"/>
      <c r="C28" s="49">
        <f>DSUM(Tabell1[#All],Tabell1[[#Headers],[Månader]],Def!E50:E51)-DSUM(Tabell1[#All],Tabell1[[#Headers],[Månader]],Def!E50:F51)</f>
        <v>0</v>
      </c>
      <c r="D28" s="49">
        <f>MROUND(DSUM(Tabell1[#All],Tabell1[[#Headers],[Day-equvivalents]],Def!E50:E51),0.5)</f>
        <v>0</v>
      </c>
      <c r="E28" s="21"/>
      <c r="F28" s="49">
        <f t="shared" si="0"/>
        <v>0</v>
      </c>
      <c r="G28" s="50">
        <f>sum.h.18</f>
        <v>0</v>
      </c>
      <c r="H28" s="52">
        <f t="shared" si="1"/>
        <v>0</v>
      </c>
      <c r="I28" s="49">
        <f t="shared" si="2"/>
        <v>0</v>
      </c>
      <c r="J28" s="49">
        <f t="shared" si="3"/>
        <v>0</v>
      </c>
      <c r="K28" s="49">
        <f t="shared" si="4"/>
        <v>0</v>
      </c>
      <c r="L28" s="51">
        <f t="shared" si="5"/>
        <v>0</v>
      </c>
      <c r="M28" s="21"/>
      <c r="N28" s="51">
        <f t="shared" si="7"/>
        <v>0</v>
      </c>
      <c r="O28" s="51">
        <f t="shared" si="6"/>
        <v>0</v>
      </c>
      <c r="P28" s="20"/>
      <c r="Q28" s="41"/>
    </row>
    <row r="29" spans="1:17" ht="15" customHeight="1" x14ac:dyDescent="0.25">
      <c r="A29" s="41">
        <v>19</v>
      </c>
      <c r="B29" s="20"/>
      <c r="C29" s="49">
        <f>DSUM(Tabell1[#All],Tabell1[[#Headers],[Månader]],Def!E52:E53)-DSUM(Tabell1[#All],Tabell1[[#Headers],[Månader]],Def!E52:F53)</f>
        <v>0</v>
      </c>
      <c r="D29" s="49">
        <f>MROUND(DSUM(Tabell1[#All],Tabell1[[#Headers],[Day-equvivalents]],Def!E52:E53),0.5)</f>
        <v>0</v>
      </c>
      <c r="E29" s="21"/>
      <c r="F29" s="49">
        <f t="shared" si="0"/>
        <v>0</v>
      </c>
      <c r="G29" s="50">
        <f>sum.h.19</f>
        <v>0</v>
      </c>
      <c r="H29" s="52">
        <f t="shared" si="1"/>
        <v>0</v>
      </c>
      <c r="I29" s="49">
        <f t="shared" si="2"/>
        <v>0</v>
      </c>
      <c r="J29" s="49">
        <f t="shared" si="3"/>
        <v>0</v>
      </c>
      <c r="K29" s="49">
        <f t="shared" si="4"/>
        <v>0</v>
      </c>
      <c r="L29" s="51">
        <f t="shared" si="5"/>
        <v>0</v>
      </c>
      <c r="M29" s="21"/>
      <c r="N29" s="51">
        <f t="shared" si="7"/>
        <v>0</v>
      </c>
      <c r="O29" s="51">
        <f t="shared" si="6"/>
        <v>0</v>
      </c>
      <c r="P29" s="20"/>
      <c r="Q29" s="41"/>
    </row>
    <row r="30" spans="1:17" ht="15" customHeight="1" x14ac:dyDescent="0.25">
      <c r="A30" s="41">
        <v>20</v>
      </c>
      <c r="B30" s="19"/>
      <c r="C30" s="49">
        <f>DSUM(Tabell1[#All],Tabell1[[#Headers],[Månader]],Def!E54:E55)-DSUM(Tabell1[#All],Tabell1[[#Headers],[Månader]],Def!E54:F55)</f>
        <v>0</v>
      </c>
      <c r="D30" s="49">
        <f>MROUND(DSUM(Tabell1[#All],Tabell1[[#Headers],[Day-equvivalents]],Def!E54:E55),0.5)</f>
        <v>0</v>
      </c>
      <c r="E30" s="21"/>
      <c r="F30" s="49">
        <f t="shared" si="0"/>
        <v>0</v>
      </c>
      <c r="G30" s="50">
        <f>sum.h.20</f>
        <v>0</v>
      </c>
      <c r="H30" s="52">
        <f t="shared" si="1"/>
        <v>0</v>
      </c>
      <c r="I30" s="49">
        <f t="shared" si="2"/>
        <v>0</v>
      </c>
      <c r="J30" s="49">
        <f t="shared" si="3"/>
        <v>0</v>
      </c>
      <c r="K30" s="49">
        <f t="shared" si="4"/>
        <v>0</v>
      </c>
      <c r="L30" s="51">
        <f t="shared" si="5"/>
        <v>0</v>
      </c>
      <c r="M30" s="21"/>
      <c r="N30" s="51">
        <f t="shared" si="7"/>
        <v>0</v>
      </c>
      <c r="O30" s="51">
        <f t="shared" si="6"/>
        <v>0</v>
      </c>
      <c r="P30" s="20"/>
      <c r="Q30" s="41"/>
    </row>
    <row r="31" spans="1:17" ht="15" customHeight="1" x14ac:dyDescent="0.25">
      <c r="A31" s="41"/>
      <c r="B31" s="41"/>
      <c r="C31" s="41"/>
      <c r="D31" s="41"/>
      <c r="E31" s="5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24.75" customHeight="1" x14ac:dyDescent="0.25">
      <c r="A32" s="41"/>
      <c r="B32" s="54" t="s">
        <v>1</v>
      </c>
      <c r="C32" s="45"/>
      <c r="D32" s="55">
        <f t="shared" ref="D32:K32" si="8">SUM(D11:D30)</f>
        <v>0</v>
      </c>
      <c r="E32" s="56">
        <f t="shared" si="8"/>
        <v>0</v>
      </c>
      <c r="F32" s="45"/>
      <c r="G32" s="55">
        <f t="shared" si="8"/>
        <v>0</v>
      </c>
      <c r="H32" s="55">
        <f t="shared" si="8"/>
        <v>0</v>
      </c>
      <c r="I32" s="45"/>
      <c r="J32" s="45"/>
      <c r="K32" s="55">
        <f t="shared" si="8"/>
        <v>0</v>
      </c>
      <c r="L32" s="56">
        <f t="shared" ref="L32:O32" si="9">SUM(L11:L30)</f>
        <v>0</v>
      </c>
      <c r="M32" s="56">
        <f t="shared" si="9"/>
        <v>0</v>
      </c>
      <c r="N32" s="56">
        <f t="shared" si="9"/>
        <v>0</v>
      </c>
      <c r="O32" s="56">
        <f t="shared" si="9"/>
        <v>0</v>
      </c>
      <c r="P32" s="41"/>
      <c r="Q32" s="41"/>
    </row>
    <row r="33" spans="1:17" ht="15" customHeight="1" x14ac:dyDescent="0.25">
      <c r="A33" s="41"/>
      <c r="B33" s="45"/>
      <c r="C33" s="45"/>
      <c r="D33" s="45"/>
      <c r="E33" s="45"/>
      <c r="F33" s="45"/>
      <c r="G33" s="45"/>
      <c r="H33" s="57"/>
      <c r="I33" s="45"/>
      <c r="J33" s="45"/>
      <c r="K33" s="41"/>
      <c r="L33" s="41"/>
      <c r="M33" s="41"/>
      <c r="N33" s="41"/>
      <c r="O33" s="41"/>
      <c r="P33" s="41"/>
      <c r="Q33" s="41"/>
    </row>
    <row r="34" spans="1:17" ht="15" customHeight="1" x14ac:dyDescent="0.25">
      <c r="A34" s="41"/>
      <c r="B34" s="45"/>
      <c r="C34" s="45"/>
      <c r="D34" s="45"/>
      <c r="E34" s="45"/>
      <c r="F34" s="45"/>
      <c r="G34" s="45"/>
      <c r="H34" s="57"/>
      <c r="I34" s="45"/>
      <c r="J34" s="45"/>
      <c r="K34" s="41"/>
      <c r="L34" s="41"/>
      <c r="M34" s="41"/>
      <c r="N34" s="41"/>
      <c r="O34" s="41"/>
      <c r="P34" s="41"/>
      <c r="Q34" s="41"/>
    </row>
    <row r="35" spans="1:17" ht="21.75" x14ac:dyDescent="0.25">
      <c r="A35" s="41"/>
      <c r="B35" s="58" t="s">
        <v>53</v>
      </c>
      <c r="C35" s="45"/>
      <c r="D35" s="45"/>
      <c r="E35" s="77" t="s">
        <v>131</v>
      </c>
      <c r="F35" s="76"/>
      <c r="G35" s="76"/>
      <c r="H35" s="76"/>
      <c r="I35" s="76"/>
      <c r="J35" s="45"/>
      <c r="K35" s="41"/>
      <c r="L35" s="41"/>
      <c r="M35" s="41"/>
      <c r="N35" s="41"/>
      <c r="O35" s="41"/>
      <c r="P35" s="41"/>
      <c r="Q35" s="41"/>
    </row>
    <row r="36" spans="1:17" ht="15" customHeight="1" x14ac:dyDescent="0.25">
      <c r="A36" s="41"/>
      <c r="B36" s="41"/>
      <c r="C36" s="41"/>
      <c r="D36" s="41"/>
      <c r="E36" s="41"/>
      <c r="F36" s="41"/>
      <c r="G36" s="59"/>
      <c r="H36" s="41"/>
      <c r="I36" s="41"/>
      <c r="J36" s="60"/>
      <c r="K36" s="41"/>
      <c r="L36" s="60"/>
      <c r="M36" s="60"/>
      <c r="N36" s="60"/>
      <c r="O36" s="60"/>
      <c r="P36" s="41"/>
      <c r="Q36" s="41"/>
    </row>
    <row r="37" spans="1:17" ht="78" customHeight="1" x14ac:dyDescent="0.25">
      <c r="A37" s="41"/>
      <c r="B37" s="75" t="s">
        <v>130</v>
      </c>
      <c r="C37" s="75" t="s">
        <v>145</v>
      </c>
      <c r="D37" s="75" t="s">
        <v>133</v>
      </c>
      <c r="E37" s="75" t="s">
        <v>132</v>
      </c>
      <c r="F37" s="74" t="s">
        <v>134</v>
      </c>
      <c r="G37" s="75" t="s">
        <v>135</v>
      </c>
      <c r="H37" s="74" t="s">
        <v>136</v>
      </c>
      <c r="I37" s="75"/>
      <c r="J37" s="60"/>
      <c r="K37" s="41"/>
      <c r="L37" s="60"/>
      <c r="M37" s="60"/>
      <c r="N37" s="60"/>
      <c r="O37" s="60"/>
      <c r="P37" s="41"/>
      <c r="Q37" s="41"/>
    </row>
    <row r="38" spans="1:17" ht="31.5" customHeight="1" x14ac:dyDescent="0.25">
      <c r="A38" s="61"/>
      <c r="B38" s="62" t="s">
        <v>11</v>
      </c>
      <c r="C38" s="62" t="s">
        <v>33</v>
      </c>
      <c r="D38" s="63" t="s">
        <v>9</v>
      </c>
      <c r="E38" s="63" t="s">
        <v>10</v>
      </c>
      <c r="F38" s="63" t="s">
        <v>12</v>
      </c>
      <c r="G38" s="63" t="s">
        <v>0</v>
      </c>
      <c r="H38" s="63" t="s">
        <v>8</v>
      </c>
      <c r="I38" s="63" t="s">
        <v>47</v>
      </c>
      <c r="J38" s="60"/>
      <c r="K38" s="41"/>
      <c r="L38" s="60"/>
      <c r="M38" s="60"/>
      <c r="N38" s="60"/>
      <c r="O38" s="60"/>
      <c r="P38" s="41"/>
      <c r="Q38" s="41"/>
    </row>
    <row r="39" spans="1:17" ht="15" customHeight="1" x14ac:dyDescent="0.25">
      <c r="A39" s="41"/>
      <c r="B39" s="36"/>
      <c r="C39" s="19"/>
      <c r="D39" s="34"/>
      <c r="E39" s="34"/>
      <c r="F39" s="49" t="str">
        <f t="shared" ref="F39:F102" si="10">IF(D39="","",DAYS360(D39,E39+1)/standard.days.per.month)</f>
        <v/>
      </c>
      <c r="G39" s="35"/>
      <c r="H39" s="64" t="str">
        <f t="shared" ref="H39:H102" si="11">IFERROR(IF(C39=Foraldraledighet,prod.days.per.month*-F39*G39,prod.days.per.month*F39*G39),"")</f>
        <v/>
      </c>
      <c r="I39" s="65"/>
      <c r="J39" s="60"/>
      <c r="K39" s="41"/>
      <c r="L39" s="60"/>
      <c r="M39" s="60"/>
      <c r="N39" s="60"/>
      <c r="O39" s="60"/>
      <c r="P39" s="41"/>
      <c r="Q39" s="41"/>
    </row>
    <row r="40" spans="1:17" ht="15" customHeight="1" x14ac:dyDescent="0.25">
      <c r="A40" s="41"/>
      <c r="B40" s="36"/>
      <c r="C40" s="19"/>
      <c r="D40" s="34"/>
      <c r="E40" s="34"/>
      <c r="F40" s="49" t="str">
        <f t="shared" si="10"/>
        <v/>
      </c>
      <c r="G40" s="35"/>
      <c r="H40" s="64" t="str">
        <f t="shared" si="11"/>
        <v/>
      </c>
      <c r="I40" s="66"/>
      <c r="J40" s="60"/>
      <c r="K40" s="41"/>
      <c r="L40" s="60"/>
      <c r="M40" s="60"/>
      <c r="N40" s="60"/>
      <c r="O40" s="60"/>
      <c r="P40" s="41"/>
      <c r="Q40" s="41"/>
    </row>
    <row r="41" spans="1:17" ht="15.75" customHeight="1" x14ac:dyDescent="0.25">
      <c r="A41" s="41"/>
      <c r="B41" s="36"/>
      <c r="C41" s="19"/>
      <c r="D41" s="34"/>
      <c r="E41" s="34"/>
      <c r="F41" s="49" t="str">
        <f t="shared" si="10"/>
        <v/>
      </c>
      <c r="G41" s="35"/>
      <c r="H41" s="64" t="str">
        <f t="shared" si="11"/>
        <v/>
      </c>
      <c r="I41" s="66"/>
      <c r="J41" s="60"/>
      <c r="K41" s="41"/>
      <c r="L41" s="60"/>
      <c r="M41" s="60"/>
      <c r="N41" s="60"/>
      <c r="O41" s="60"/>
      <c r="P41" s="41"/>
      <c r="Q41" s="41"/>
    </row>
    <row r="42" spans="1:17" ht="15.75" customHeight="1" x14ac:dyDescent="0.25">
      <c r="A42" s="41"/>
      <c r="B42" s="36"/>
      <c r="C42" s="19"/>
      <c r="D42" s="34"/>
      <c r="E42" s="34"/>
      <c r="F42" s="49" t="str">
        <f t="shared" si="10"/>
        <v/>
      </c>
      <c r="G42" s="35"/>
      <c r="H42" s="64" t="str">
        <f t="shared" si="11"/>
        <v/>
      </c>
      <c r="I42" s="66"/>
      <c r="J42" s="60"/>
      <c r="K42" s="41"/>
      <c r="L42" s="60"/>
      <c r="M42" s="60"/>
      <c r="N42" s="60"/>
      <c r="O42" s="60"/>
      <c r="P42" s="41"/>
      <c r="Q42" s="41"/>
    </row>
    <row r="43" spans="1:17" ht="15.75" customHeight="1" x14ac:dyDescent="0.25">
      <c r="A43" s="41"/>
      <c r="B43" s="24"/>
      <c r="C43" s="19"/>
      <c r="D43" s="34"/>
      <c r="E43" s="34"/>
      <c r="F43" s="49" t="str">
        <f t="shared" si="10"/>
        <v/>
      </c>
      <c r="G43" s="35"/>
      <c r="H43" s="64" t="str">
        <f t="shared" si="11"/>
        <v/>
      </c>
      <c r="I43" s="66"/>
      <c r="J43" s="60"/>
      <c r="K43" s="41"/>
      <c r="L43" s="60"/>
      <c r="M43" s="60"/>
      <c r="N43" s="60"/>
      <c r="O43" s="60"/>
      <c r="P43" s="41"/>
      <c r="Q43" s="41"/>
    </row>
    <row r="44" spans="1:17" ht="15.75" customHeight="1" x14ac:dyDescent="0.25">
      <c r="A44" s="41"/>
      <c r="B44" s="24"/>
      <c r="C44" s="19"/>
      <c r="D44" s="34"/>
      <c r="E44" s="34"/>
      <c r="F44" s="49" t="str">
        <f t="shared" si="10"/>
        <v/>
      </c>
      <c r="G44" s="35"/>
      <c r="H44" s="64" t="str">
        <f t="shared" si="11"/>
        <v/>
      </c>
      <c r="I44" s="66"/>
      <c r="J44" s="60"/>
      <c r="K44" s="41"/>
      <c r="L44" s="60"/>
      <c r="M44" s="60"/>
      <c r="N44" s="60"/>
      <c r="O44" s="60"/>
      <c r="P44" s="41"/>
      <c r="Q44" s="41"/>
    </row>
    <row r="45" spans="1:17" ht="15.75" customHeight="1" x14ac:dyDescent="0.25">
      <c r="A45" s="41"/>
      <c r="B45" s="24"/>
      <c r="C45" s="19"/>
      <c r="D45" s="34"/>
      <c r="E45" s="34"/>
      <c r="F45" s="49" t="str">
        <f t="shared" si="10"/>
        <v/>
      </c>
      <c r="G45" s="35"/>
      <c r="H45" s="64" t="str">
        <f t="shared" si="11"/>
        <v/>
      </c>
      <c r="I45" s="66"/>
      <c r="J45" s="60"/>
      <c r="K45" s="41"/>
      <c r="L45" s="60"/>
      <c r="M45" s="60"/>
      <c r="N45" s="60"/>
      <c r="O45" s="60"/>
      <c r="P45" s="41"/>
      <c r="Q45" s="41"/>
    </row>
    <row r="46" spans="1:17" ht="15.75" customHeight="1" x14ac:dyDescent="0.25">
      <c r="A46" s="41"/>
      <c r="B46" s="24"/>
      <c r="C46" s="19"/>
      <c r="D46" s="34"/>
      <c r="E46" s="34"/>
      <c r="F46" s="49" t="str">
        <f t="shared" si="10"/>
        <v/>
      </c>
      <c r="G46" s="35"/>
      <c r="H46" s="64" t="str">
        <f t="shared" si="11"/>
        <v/>
      </c>
      <c r="I46" s="66"/>
      <c r="J46" s="60"/>
      <c r="K46" s="41"/>
      <c r="L46" s="60"/>
      <c r="M46" s="60"/>
      <c r="N46" s="60"/>
      <c r="O46" s="60"/>
      <c r="P46" s="41"/>
      <c r="Q46" s="41"/>
    </row>
    <row r="47" spans="1:17" ht="15.75" customHeight="1" x14ac:dyDescent="0.25">
      <c r="A47" s="41"/>
      <c r="B47" s="24"/>
      <c r="C47" s="19"/>
      <c r="D47" s="34"/>
      <c r="E47" s="34"/>
      <c r="F47" s="49" t="str">
        <f t="shared" si="10"/>
        <v/>
      </c>
      <c r="G47" s="35"/>
      <c r="H47" s="64" t="str">
        <f t="shared" si="11"/>
        <v/>
      </c>
      <c r="I47" s="66"/>
      <c r="J47" s="60"/>
      <c r="K47" s="41"/>
      <c r="L47" s="60"/>
      <c r="M47" s="60"/>
      <c r="N47" s="60"/>
      <c r="O47" s="60"/>
      <c r="P47" s="41"/>
      <c r="Q47" s="41"/>
    </row>
    <row r="48" spans="1:17" ht="15.75" customHeight="1" x14ac:dyDescent="0.25">
      <c r="A48" s="41"/>
      <c r="B48" s="24"/>
      <c r="C48" s="19"/>
      <c r="D48" s="34"/>
      <c r="E48" s="34"/>
      <c r="F48" s="49" t="str">
        <f t="shared" si="10"/>
        <v/>
      </c>
      <c r="G48" s="35"/>
      <c r="H48" s="64" t="str">
        <f t="shared" si="11"/>
        <v/>
      </c>
      <c r="I48" s="66"/>
      <c r="J48" s="60"/>
      <c r="K48" s="41"/>
      <c r="L48" s="60"/>
      <c r="M48" s="60"/>
      <c r="N48" s="60"/>
      <c r="O48" s="60"/>
      <c r="P48" s="41"/>
      <c r="Q48" s="41"/>
    </row>
    <row r="49" spans="1:17" ht="15.75" customHeight="1" x14ac:dyDescent="0.25">
      <c r="A49" s="41"/>
      <c r="B49" s="24"/>
      <c r="C49" s="19"/>
      <c r="D49" s="34"/>
      <c r="E49" s="34"/>
      <c r="F49" s="49" t="str">
        <f t="shared" si="10"/>
        <v/>
      </c>
      <c r="G49" s="35"/>
      <c r="H49" s="64" t="str">
        <f t="shared" si="11"/>
        <v/>
      </c>
      <c r="I49" s="66"/>
      <c r="J49" s="60"/>
      <c r="K49" s="41"/>
      <c r="L49" s="60"/>
      <c r="M49" s="60"/>
      <c r="N49" s="60"/>
      <c r="O49" s="60"/>
      <c r="P49" s="41"/>
      <c r="Q49" s="41"/>
    </row>
    <row r="50" spans="1:17" ht="15.75" customHeight="1" x14ac:dyDescent="0.25">
      <c r="A50" s="41"/>
      <c r="B50" s="24"/>
      <c r="C50" s="19"/>
      <c r="D50" s="34"/>
      <c r="E50" s="34"/>
      <c r="F50" s="49" t="str">
        <f t="shared" si="10"/>
        <v/>
      </c>
      <c r="G50" s="35"/>
      <c r="H50" s="64" t="str">
        <f t="shared" si="11"/>
        <v/>
      </c>
      <c r="I50" s="66"/>
      <c r="J50" s="60"/>
      <c r="K50" s="41"/>
      <c r="L50" s="60"/>
      <c r="M50" s="60"/>
      <c r="N50" s="60"/>
      <c r="O50" s="60"/>
      <c r="P50" s="41"/>
      <c r="Q50" s="41"/>
    </row>
    <row r="51" spans="1:17" ht="15.75" customHeight="1" x14ac:dyDescent="0.25">
      <c r="A51" s="41"/>
      <c r="B51" s="24"/>
      <c r="C51" s="19"/>
      <c r="D51" s="34"/>
      <c r="E51" s="34"/>
      <c r="F51" s="49" t="str">
        <f t="shared" si="10"/>
        <v/>
      </c>
      <c r="G51" s="35"/>
      <c r="H51" s="64" t="str">
        <f t="shared" si="11"/>
        <v/>
      </c>
      <c r="I51" s="66"/>
      <c r="J51" s="60"/>
      <c r="K51" s="41"/>
      <c r="L51" s="60"/>
      <c r="M51" s="60"/>
      <c r="N51" s="60"/>
      <c r="O51" s="60"/>
      <c r="P51" s="41"/>
      <c r="Q51" s="41"/>
    </row>
    <row r="52" spans="1:17" ht="15.75" customHeight="1" x14ac:dyDescent="0.25">
      <c r="A52" s="41"/>
      <c r="B52" s="24"/>
      <c r="C52" s="19"/>
      <c r="D52" s="34"/>
      <c r="E52" s="34"/>
      <c r="F52" s="49" t="str">
        <f t="shared" si="10"/>
        <v/>
      </c>
      <c r="G52" s="35"/>
      <c r="H52" s="64" t="str">
        <f t="shared" si="11"/>
        <v/>
      </c>
      <c r="I52" s="66"/>
      <c r="J52" s="60"/>
      <c r="K52" s="41"/>
      <c r="L52" s="60"/>
      <c r="M52" s="60"/>
      <c r="N52" s="60"/>
      <c r="O52" s="60"/>
      <c r="P52" s="41"/>
      <c r="Q52" s="41"/>
    </row>
    <row r="53" spans="1:17" ht="15.75" customHeight="1" x14ac:dyDescent="0.25">
      <c r="A53" s="41"/>
      <c r="B53" s="24"/>
      <c r="C53" s="19"/>
      <c r="D53" s="34"/>
      <c r="E53" s="34"/>
      <c r="F53" s="49" t="str">
        <f t="shared" si="10"/>
        <v/>
      </c>
      <c r="G53" s="35"/>
      <c r="H53" s="64" t="str">
        <f t="shared" si="11"/>
        <v/>
      </c>
      <c r="I53" s="66"/>
      <c r="J53" s="60"/>
      <c r="K53" s="41"/>
      <c r="L53" s="60"/>
      <c r="M53" s="60"/>
      <c r="N53" s="60"/>
      <c r="O53" s="60"/>
      <c r="P53" s="41"/>
      <c r="Q53" s="41"/>
    </row>
    <row r="54" spans="1:17" ht="15.75" customHeight="1" x14ac:dyDescent="0.25">
      <c r="A54" s="41"/>
      <c r="B54" s="24"/>
      <c r="C54" s="19"/>
      <c r="D54" s="34"/>
      <c r="E54" s="34"/>
      <c r="F54" s="49" t="str">
        <f t="shared" si="10"/>
        <v/>
      </c>
      <c r="G54" s="35"/>
      <c r="H54" s="64" t="str">
        <f t="shared" si="11"/>
        <v/>
      </c>
      <c r="I54" s="66"/>
      <c r="J54" s="60"/>
      <c r="K54" s="41"/>
      <c r="L54" s="60"/>
      <c r="M54" s="60"/>
      <c r="N54" s="60"/>
      <c r="O54" s="60"/>
      <c r="P54" s="41"/>
      <c r="Q54" s="41"/>
    </row>
    <row r="55" spans="1:17" ht="15.75" customHeight="1" x14ac:dyDescent="0.25">
      <c r="A55" s="41"/>
      <c r="B55" s="24"/>
      <c r="C55" s="19"/>
      <c r="D55" s="34"/>
      <c r="E55" s="34"/>
      <c r="F55" s="49" t="str">
        <f t="shared" si="10"/>
        <v/>
      </c>
      <c r="G55" s="35"/>
      <c r="H55" s="64" t="str">
        <f t="shared" si="11"/>
        <v/>
      </c>
      <c r="I55" s="66"/>
      <c r="J55" s="60"/>
      <c r="K55" s="41"/>
      <c r="L55" s="60"/>
      <c r="M55" s="60"/>
      <c r="N55" s="60"/>
      <c r="O55" s="60"/>
      <c r="P55" s="41"/>
      <c r="Q55" s="41"/>
    </row>
    <row r="56" spans="1:17" ht="15.75" customHeight="1" x14ac:dyDescent="0.25">
      <c r="A56" s="41"/>
      <c r="B56" s="24"/>
      <c r="C56" s="19"/>
      <c r="D56" s="34"/>
      <c r="E56" s="34"/>
      <c r="F56" s="49" t="str">
        <f t="shared" si="10"/>
        <v/>
      </c>
      <c r="G56" s="35"/>
      <c r="H56" s="64" t="str">
        <f t="shared" si="11"/>
        <v/>
      </c>
      <c r="I56" s="66"/>
      <c r="J56" s="60"/>
      <c r="K56" s="41"/>
      <c r="L56" s="60"/>
      <c r="M56" s="60"/>
      <c r="N56" s="60"/>
      <c r="O56" s="60"/>
      <c r="P56" s="41"/>
      <c r="Q56" s="41"/>
    </row>
    <row r="57" spans="1:17" ht="15.75" customHeight="1" x14ac:dyDescent="0.25">
      <c r="A57" s="41"/>
      <c r="B57" s="24"/>
      <c r="C57" s="19"/>
      <c r="D57" s="34"/>
      <c r="E57" s="34"/>
      <c r="F57" s="49" t="str">
        <f t="shared" si="10"/>
        <v/>
      </c>
      <c r="G57" s="35"/>
      <c r="H57" s="64" t="str">
        <f t="shared" si="11"/>
        <v/>
      </c>
      <c r="I57" s="66"/>
      <c r="J57" s="60"/>
      <c r="K57" s="41"/>
      <c r="L57" s="60"/>
      <c r="M57" s="60"/>
      <c r="N57" s="60"/>
      <c r="O57" s="60"/>
      <c r="P57" s="41"/>
      <c r="Q57" s="41"/>
    </row>
    <row r="58" spans="1:17" ht="15.75" customHeight="1" x14ac:dyDescent="0.25">
      <c r="A58" s="41"/>
      <c r="B58" s="24"/>
      <c r="C58" s="19"/>
      <c r="D58" s="34"/>
      <c r="E58" s="34"/>
      <c r="F58" s="49" t="str">
        <f t="shared" si="10"/>
        <v/>
      </c>
      <c r="G58" s="35"/>
      <c r="H58" s="64" t="str">
        <f t="shared" si="11"/>
        <v/>
      </c>
      <c r="I58" s="66"/>
      <c r="J58" s="60"/>
      <c r="K58" s="41"/>
      <c r="L58" s="60"/>
      <c r="M58" s="60"/>
      <c r="N58" s="60"/>
      <c r="O58" s="60"/>
      <c r="P58" s="41"/>
      <c r="Q58" s="41"/>
    </row>
    <row r="59" spans="1:17" ht="15.75" customHeight="1" x14ac:dyDescent="0.25">
      <c r="A59" s="41"/>
      <c r="B59" s="24"/>
      <c r="C59" s="22"/>
      <c r="D59" s="34"/>
      <c r="E59" s="34"/>
      <c r="F59" s="49" t="str">
        <f t="shared" si="10"/>
        <v/>
      </c>
      <c r="G59" s="35"/>
      <c r="H59" s="64" t="str">
        <f t="shared" si="11"/>
        <v/>
      </c>
      <c r="I59" s="66"/>
      <c r="J59" s="60"/>
      <c r="K59" s="41"/>
      <c r="L59" s="60"/>
      <c r="M59" s="60"/>
      <c r="N59" s="60"/>
      <c r="O59" s="60"/>
      <c r="P59" s="41"/>
      <c r="Q59" s="41"/>
    </row>
    <row r="60" spans="1:17" ht="15.75" customHeight="1" x14ac:dyDescent="0.25">
      <c r="A60" s="41"/>
      <c r="B60" s="24"/>
      <c r="C60" s="22"/>
      <c r="D60" s="34"/>
      <c r="E60" s="34"/>
      <c r="F60" s="49" t="str">
        <f t="shared" si="10"/>
        <v/>
      </c>
      <c r="G60" s="35"/>
      <c r="H60" s="64" t="str">
        <f t="shared" si="11"/>
        <v/>
      </c>
      <c r="I60" s="66"/>
      <c r="J60" s="60"/>
      <c r="K60" s="41"/>
      <c r="L60" s="60"/>
      <c r="M60" s="60"/>
      <c r="N60" s="60"/>
      <c r="O60" s="60"/>
      <c r="P60" s="41"/>
      <c r="Q60" s="41"/>
    </row>
    <row r="61" spans="1:17" ht="15.75" customHeight="1" x14ac:dyDescent="0.25">
      <c r="A61" s="41"/>
      <c r="B61" s="24"/>
      <c r="C61" s="22"/>
      <c r="D61" s="22"/>
      <c r="E61" s="22"/>
      <c r="F61" s="49" t="str">
        <f t="shared" si="10"/>
        <v/>
      </c>
      <c r="G61" s="26"/>
      <c r="H61" s="64" t="str">
        <f t="shared" si="11"/>
        <v/>
      </c>
      <c r="I61" s="66"/>
      <c r="J61" s="60"/>
      <c r="K61" s="41"/>
      <c r="L61" s="60"/>
      <c r="M61" s="60"/>
      <c r="N61" s="60"/>
      <c r="O61" s="60"/>
      <c r="P61" s="41"/>
      <c r="Q61" s="41"/>
    </row>
    <row r="62" spans="1:17" ht="15.75" customHeight="1" x14ac:dyDescent="0.25">
      <c r="A62" s="41"/>
      <c r="B62" s="24"/>
      <c r="C62" s="22"/>
      <c r="D62" s="22"/>
      <c r="E62" s="22"/>
      <c r="F62" s="49" t="str">
        <f t="shared" si="10"/>
        <v/>
      </c>
      <c r="G62" s="26"/>
      <c r="H62" s="64" t="str">
        <f t="shared" si="11"/>
        <v/>
      </c>
      <c r="I62" s="66"/>
      <c r="J62" s="60"/>
      <c r="K62" s="41"/>
      <c r="L62" s="60"/>
      <c r="M62" s="60"/>
      <c r="N62" s="60"/>
      <c r="O62" s="60"/>
      <c r="P62" s="41"/>
      <c r="Q62" s="41"/>
    </row>
    <row r="63" spans="1:17" ht="15.75" customHeight="1" x14ac:dyDescent="0.25">
      <c r="A63" s="41"/>
      <c r="B63" s="24"/>
      <c r="C63" s="22"/>
      <c r="D63" s="22"/>
      <c r="E63" s="22"/>
      <c r="F63" s="49" t="str">
        <f t="shared" si="10"/>
        <v/>
      </c>
      <c r="G63" s="26"/>
      <c r="H63" s="64" t="str">
        <f t="shared" si="11"/>
        <v/>
      </c>
      <c r="I63" s="66"/>
      <c r="J63" s="60"/>
      <c r="K63" s="41"/>
      <c r="L63" s="60"/>
      <c r="M63" s="60"/>
      <c r="N63" s="60"/>
      <c r="O63" s="60"/>
      <c r="P63" s="41"/>
      <c r="Q63" s="41"/>
    </row>
    <row r="64" spans="1:17" ht="15.75" customHeight="1" x14ac:dyDescent="0.25">
      <c r="A64" s="41"/>
      <c r="B64" s="24"/>
      <c r="C64" s="22"/>
      <c r="D64" s="22"/>
      <c r="E64" s="22"/>
      <c r="F64" s="49" t="str">
        <f t="shared" si="10"/>
        <v/>
      </c>
      <c r="G64" s="26"/>
      <c r="H64" s="64" t="str">
        <f t="shared" si="11"/>
        <v/>
      </c>
      <c r="I64" s="66"/>
      <c r="J64" s="60"/>
      <c r="K64" s="41"/>
      <c r="L64" s="60"/>
      <c r="M64" s="60"/>
      <c r="N64" s="60"/>
      <c r="O64" s="60"/>
      <c r="P64" s="41"/>
      <c r="Q64" s="41"/>
    </row>
    <row r="65" spans="1:17" ht="15.75" customHeight="1" x14ac:dyDescent="0.25">
      <c r="A65" s="41"/>
      <c r="B65" s="24"/>
      <c r="C65" s="22"/>
      <c r="D65" s="22"/>
      <c r="E65" s="22"/>
      <c r="F65" s="49" t="str">
        <f t="shared" si="10"/>
        <v/>
      </c>
      <c r="G65" s="26"/>
      <c r="H65" s="64" t="str">
        <f t="shared" si="11"/>
        <v/>
      </c>
      <c r="I65" s="66"/>
      <c r="J65" s="60"/>
      <c r="K65" s="41"/>
      <c r="L65" s="60"/>
      <c r="M65" s="60"/>
      <c r="N65" s="60"/>
      <c r="O65" s="60"/>
      <c r="P65" s="41"/>
      <c r="Q65" s="41"/>
    </row>
    <row r="66" spans="1:17" ht="15.75" customHeight="1" x14ac:dyDescent="0.25">
      <c r="A66" s="41"/>
      <c r="B66" s="24"/>
      <c r="C66" s="22"/>
      <c r="D66" s="22"/>
      <c r="E66" s="22"/>
      <c r="F66" s="49" t="str">
        <f t="shared" si="10"/>
        <v/>
      </c>
      <c r="G66" s="26"/>
      <c r="H66" s="64" t="str">
        <f t="shared" si="11"/>
        <v/>
      </c>
      <c r="I66" s="66"/>
      <c r="J66" s="60"/>
      <c r="K66" s="41"/>
      <c r="L66" s="60"/>
      <c r="M66" s="60"/>
      <c r="N66" s="60"/>
      <c r="O66" s="60"/>
      <c r="P66" s="41"/>
      <c r="Q66" s="41"/>
    </row>
    <row r="67" spans="1:17" ht="15.75" customHeight="1" x14ac:dyDescent="0.25">
      <c r="A67" s="41"/>
      <c r="B67" s="24"/>
      <c r="C67" s="22"/>
      <c r="D67" s="22"/>
      <c r="E67" s="22"/>
      <c r="F67" s="49" t="str">
        <f t="shared" si="10"/>
        <v/>
      </c>
      <c r="G67" s="26"/>
      <c r="H67" s="64" t="str">
        <f t="shared" si="11"/>
        <v/>
      </c>
      <c r="I67" s="66"/>
      <c r="J67" s="60"/>
      <c r="K67" s="41"/>
      <c r="L67" s="60"/>
      <c r="M67" s="60"/>
      <c r="N67" s="60"/>
      <c r="O67" s="60"/>
      <c r="P67" s="41"/>
      <c r="Q67" s="41"/>
    </row>
    <row r="68" spans="1:17" ht="15.75" customHeight="1" x14ac:dyDescent="0.25">
      <c r="A68" s="41"/>
      <c r="B68" s="24"/>
      <c r="C68" s="22"/>
      <c r="D68" s="22"/>
      <c r="E68" s="22"/>
      <c r="F68" s="49" t="str">
        <f t="shared" si="10"/>
        <v/>
      </c>
      <c r="G68" s="26"/>
      <c r="H68" s="64" t="str">
        <f t="shared" si="11"/>
        <v/>
      </c>
      <c r="I68" s="66"/>
      <c r="J68" s="60"/>
      <c r="K68" s="41"/>
      <c r="L68" s="60"/>
      <c r="M68" s="60"/>
      <c r="N68" s="60"/>
      <c r="O68" s="60"/>
      <c r="P68" s="41"/>
      <c r="Q68" s="41"/>
    </row>
    <row r="69" spans="1:17" ht="15.75" customHeight="1" x14ac:dyDescent="0.25">
      <c r="A69" s="41"/>
      <c r="B69" s="24"/>
      <c r="C69" s="22"/>
      <c r="D69" s="22"/>
      <c r="E69" s="22"/>
      <c r="F69" s="49" t="str">
        <f t="shared" si="10"/>
        <v/>
      </c>
      <c r="G69" s="26"/>
      <c r="H69" s="64" t="str">
        <f t="shared" si="11"/>
        <v/>
      </c>
      <c r="I69" s="66"/>
      <c r="J69" s="60"/>
      <c r="K69" s="41"/>
      <c r="L69" s="60"/>
      <c r="M69" s="60"/>
      <c r="N69" s="60"/>
      <c r="O69" s="60"/>
      <c r="P69" s="41"/>
      <c r="Q69" s="41"/>
    </row>
    <row r="70" spans="1:17" ht="15.75" customHeight="1" x14ac:dyDescent="0.25">
      <c r="A70" s="41"/>
      <c r="B70" s="24"/>
      <c r="C70" s="22"/>
      <c r="D70" s="22"/>
      <c r="E70" s="22"/>
      <c r="F70" s="49" t="str">
        <f t="shared" si="10"/>
        <v/>
      </c>
      <c r="G70" s="26"/>
      <c r="H70" s="64" t="str">
        <f t="shared" si="11"/>
        <v/>
      </c>
      <c r="I70" s="66"/>
      <c r="J70" s="60"/>
      <c r="K70" s="41"/>
      <c r="L70" s="60"/>
      <c r="M70" s="60"/>
      <c r="N70" s="60"/>
      <c r="O70" s="60"/>
      <c r="P70" s="41"/>
      <c r="Q70" s="41"/>
    </row>
    <row r="71" spans="1:17" ht="15.75" customHeight="1" x14ac:dyDescent="0.25">
      <c r="A71" s="41"/>
      <c r="B71" s="24"/>
      <c r="C71" s="22"/>
      <c r="D71" s="22"/>
      <c r="E71" s="22"/>
      <c r="F71" s="49" t="str">
        <f t="shared" si="10"/>
        <v/>
      </c>
      <c r="G71" s="26"/>
      <c r="H71" s="64" t="str">
        <f t="shared" si="11"/>
        <v/>
      </c>
      <c r="I71" s="66"/>
      <c r="J71" s="60"/>
      <c r="K71" s="41"/>
      <c r="L71" s="60"/>
      <c r="M71" s="60"/>
      <c r="N71" s="60"/>
      <c r="O71" s="60"/>
      <c r="P71" s="41"/>
      <c r="Q71" s="41"/>
    </row>
    <row r="72" spans="1:17" ht="15.75" customHeight="1" x14ac:dyDescent="0.25">
      <c r="A72" s="41"/>
      <c r="B72" s="24"/>
      <c r="C72" s="22"/>
      <c r="D72" s="22"/>
      <c r="E72" s="22"/>
      <c r="F72" s="49" t="str">
        <f t="shared" si="10"/>
        <v/>
      </c>
      <c r="G72" s="26"/>
      <c r="H72" s="64" t="str">
        <f t="shared" si="11"/>
        <v/>
      </c>
      <c r="I72" s="66"/>
      <c r="J72" s="60"/>
      <c r="K72" s="41"/>
      <c r="L72" s="60"/>
      <c r="M72" s="60"/>
      <c r="N72" s="60"/>
      <c r="O72" s="60"/>
      <c r="P72" s="41"/>
      <c r="Q72" s="41"/>
    </row>
    <row r="73" spans="1:17" ht="15.75" customHeight="1" x14ac:dyDescent="0.25">
      <c r="A73" s="41"/>
      <c r="B73" s="24"/>
      <c r="C73" s="22"/>
      <c r="D73" s="22"/>
      <c r="E73" s="22"/>
      <c r="F73" s="49" t="str">
        <f t="shared" si="10"/>
        <v/>
      </c>
      <c r="G73" s="26"/>
      <c r="H73" s="64" t="str">
        <f t="shared" si="11"/>
        <v/>
      </c>
      <c r="I73" s="66"/>
      <c r="J73" s="60"/>
      <c r="K73" s="41"/>
      <c r="L73" s="60"/>
      <c r="M73" s="60"/>
      <c r="N73" s="60"/>
      <c r="O73" s="60"/>
      <c r="P73" s="41"/>
      <c r="Q73" s="41"/>
    </row>
    <row r="74" spans="1:17" ht="15.75" customHeight="1" x14ac:dyDescent="0.25">
      <c r="A74" s="41"/>
      <c r="B74" s="24"/>
      <c r="C74" s="22"/>
      <c r="D74" s="22"/>
      <c r="E74" s="22"/>
      <c r="F74" s="49" t="str">
        <f t="shared" si="10"/>
        <v/>
      </c>
      <c r="G74" s="26"/>
      <c r="H74" s="64" t="str">
        <f t="shared" si="11"/>
        <v/>
      </c>
      <c r="I74" s="66"/>
      <c r="J74" s="60"/>
      <c r="K74" s="41"/>
      <c r="L74" s="60"/>
      <c r="M74" s="60"/>
      <c r="N74" s="60"/>
      <c r="O74" s="60"/>
      <c r="P74" s="41"/>
      <c r="Q74" s="41"/>
    </row>
    <row r="75" spans="1:17" ht="15.75" customHeight="1" x14ac:dyDescent="0.25">
      <c r="A75" s="41"/>
      <c r="B75" s="24"/>
      <c r="C75" s="22"/>
      <c r="D75" s="22"/>
      <c r="E75" s="22"/>
      <c r="F75" s="49" t="str">
        <f t="shared" si="10"/>
        <v/>
      </c>
      <c r="G75" s="26"/>
      <c r="H75" s="64" t="str">
        <f t="shared" si="11"/>
        <v/>
      </c>
      <c r="I75" s="66"/>
      <c r="J75" s="60"/>
      <c r="K75" s="41"/>
      <c r="L75" s="60"/>
      <c r="M75" s="60"/>
      <c r="N75" s="60"/>
      <c r="O75" s="60"/>
      <c r="P75" s="41"/>
      <c r="Q75" s="41"/>
    </row>
    <row r="76" spans="1:17" ht="15.75" customHeight="1" x14ac:dyDescent="0.25">
      <c r="A76" s="41"/>
      <c r="B76" s="24"/>
      <c r="C76" s="22"/>
      <c r="D76" s="22"/>
      <c r="E76" s="22"/>
      <c r="F76" s="49" t="str">
        <f t="shared" si="10"/>
        <v/>
      </c>
      <c r="G76" s="26"/>
      <c r="H76" s="64" t="str">
        <f t="shared" si="11"/>
        <v/>
      </c>
      <c r="I76" s="66"/>
      <c r="J76" s="60"/>
      <c r="K76" s="41"/>
      <c r="L76" s="60"/>
      <c r="M76" s="60"/>
      <c r="N76" s="60"/>
      <c r="O76" s="60"/>
      <c r="P76" s="41"/>
      <c r="Q76" s="41"/>
    </row>
    <row r="77" spans="1:17" ht="15.75" customHeight="1" x14ac:dyDescent="0.25">
      <c r="A77" s="41"/>
      <c r="B77" s="24"/>
      <c r="C77" s="22"/>
      <c r="D77" s="22"/>
      <c r="E77" s="22"/>
      <c r="F77" s="49" t="str">
        <f t="shared" si="10"/>
        <v/>
      </c>
      <c r="G77" s="26"/>
      <c r="H77" s="64" t="str">
        <f t="shared" si="11"/>
        <v/>
      </c>
      <c r="I77" s="66"/>
      <c r="J77" s="60"/>
      <c r="K77" s="41"/>
      <c r="L77" s="60"/>
      <c r="M77" s="60"/>
      <c r="N77" s="60"/>
      <c r="O77" s="60"/>
      <c r="P77" s="41"/>
      <c r="Q77" s="41"/>
    </row>
    <row r="78" spans="1:17" ht="15.75" customHeight="1" x14ac:dyDescent="0.25">
      <c r="A78" s="41"/>
      <c r="B78" s="24"/>
      <c r="C78" s="22"/>
      <c r="D78" s="22"/>
      <c r="E78" s="22"/>
      <c r="F78" s="49" t="str">
        <f t="shared" si="10"/>
        <v/>
      </c>
      <c r="G78" s="26"/>
      <c r="H78" s="64" t="str">
        <f t="shared" si="11"/>
        <v/>
      </c>
      <c r="I78" s="66"/>
      <c r="J78" s="60"/>
      <c r="K78" s="41"/>
      <c r="L78" s="60"/>
      <c r="M78" s="60"/>
      <c r="N78" s="60"/>
      <c r="O78" s="60"/>
      <c r="P78" s="41"/>
      <c r="Q78" s="41"/>
    </row>
    <row r="79" spans="1:17" ht="15.75" customHeight="1" x14ac:dyDescent="0.25">
      <c r="A79" s="41"/>
      <c r="B79" s="24"/>
      <c r="C79" s="22"/>
      <c r="D79" s="22"/>
      <c r="E79" s="22"/>
      <c r="F79" s="49" t="str">
        <f t="shared" si="10"/>
        <v/>
      </c>
      <c r="G79" s="26"/>
      <c r="H79" s="64" t="str">
        <f t="shared" si="11"/>
        <v/>
      </c>
      <c r="I79" s="66"/>
      <c r="J79" s="60"/>
      <c r="K79" s="41"/>
      <c r="L79" s="60"/>
      <c r="M79" s="60"/>
      <c r="N79" s="60"/>
      <c r="O79" s="60"/>
      <c r="P79" s="41"/>
      <c r="Q79" s="41"/>
    </row>
    <row r="80" spans="1:17" ht="15.75" customHeight="1" x14ac:dyDescent="0.25">
      <c r="A80" s="41"/>
      <c r="B80" s="24"/>
      <c r="C80" s="22"/>
      <c r="D80" s="22"/>
      <c r="E80" s="22"/>
      <c r="F80" s="49" t="str">
        <f t="shared" si="10"/>
        <v/>
      </c>
      <c r="G80" s="26"/>
      <c r="H80" s="64" t="str">
        <f t="shared" si="11"/>
        <v/>
      </c>
      <c r="I80" s="66"/>
      <c r="J80" s="60"/>
      <c r="K80" s="41"/>
      <c r="L80" s="60"/>
      <c r="M80" s="60"/>
      <c r="N80" s="60"/>
      <c r="O80" s="60"/>
      <c r="P80" s="41"/>
      <c r="Q80" s="41"/>
    </row>
    <row r="81" spans="1:17" ht="15.75" customHeight="1" x14ac:dyDescent="0.25">
      <c r="A81" s="41"/>
      <c r="B81" s="24"/>
      <c r="C81" s="22"/>
      <c r="D81" s="22"/>
      <c r="E81" s="22"/>
      <c r="F81" s="49" t="str">
        <f t="shared" si="10"/>
        <v/>
      </c>
      <c r="G81" s="26"/>
      <c r="H81" s="64" t="str">
        <f t="shared" si="11"/>
        <v/>
      </c>
      <c r="I81" s="66"/>
      <c r="J81" s="60"/>
      <c r="K81" s="41"/>
      <c r="L81" s="60"/>
      <c r="M81" s="60"/>
      <c r="N81" s="60"/>
      <c r="O81" s="60"/>
      <c r="P81" s="41"/>
      <c r="Q81" s="41"/>
    </row>
    <row r="82" spans="1:17" ht="15.75" customHeight="1" x14ac:dyDescent="0.25">
      <c r="A82" s="41"/>
      <c r="B82" s="24"/>
      <c r="C82" s="22"/>
      <c r="D82" s="22"/>
      <c r="E82" s="22"/>
      <c r="F82" s="49" t="str">
        <f t="shared" si="10"/>
        <v/>
      </c>
      <c r="G82" s="26"/>
      <c r="H82" s="64" t="str">
        <f t="shared" si="11"/>
        <v/>
      </c>
      <c r="I82" s="66"/>
      <c r="J82" s="60"/>
      <c r="K82" s="41"/>
      <c r="L82" s="60"/>
      <c r="M82" s="60"/>
      <c r="N82" s="60"/>
      <c r="O82" s="60"/>
      <c r="P82" s="41"/>
      <c r="Q82" s="41"/>
    </row>
    <row r="83" spans="1:17" ht="15.75" customHeight="1" x14ac:dyDescent="0.25">
      <c r="A83" s="41"/>
      <c r="B83" s="24"/>
      <c r="C83" s="22"/>
      <c r="D83" s="22"/>
      <c r="E83" s="22"/>
      <c r="F83" s="49" t="str">
        <f t="shared" si="10"/>
        <v/>
      </c>
      <c r="G83" s="26"/>
      <c r="H83" s="64" t="str">
        <f t="shared" si="11"/>
        <v/>
      </c>
      <c r="I83" s="66"/>
      <c r="J83" s="60"/>
      <c r="K83" s="41"/>
      <c r="L83" s="60"/>
      <c r="M83" s="60"/>
      <c r="N83" s="60"/>
      <c r="O83" s="60"/>
      <c r="P83" s="41"/>
      <c r="Q83" s="41"/>
    </row>
    <row r="84" spans="1:17" ht="15.75" customHeight="1" x14ac:dyDescent="0.25">
      <c r="A84" s="41"/>
      <c r="B84" s="24"/>
      <c r="C84" s="22"/>
      <c r="D84" s="22"/>
      <c r="E84" s="22"/>
      <c r="F84" s="49" t="str">
        <f t="shared" si="10"/>
        <v/>
      </c>
      <c r="G84" s="26"/>
      <c r="H84" s="64" t="str">
        <f t="shared" si="11"/>
        <v/>
      </c>
      <c r="I84" s="66"/>
      <c r="J84" s="60"/>
      <c r="K84" s="41"/>
      <c r="L84" s="60"/>
      <c r="M84" s="60"/>
      <c r="N84" s="60"/>
      <c r="O84" s="60"/>
      <c r="P84" s="41"/>
      <c r="Q84" s="41"/>
    </row>
    <row r="85" spans="1:17" ht="15.75" customHeight="1" x14ac:dyDescent="0.25">
      <c r="A85" s="41"/>
      <c r="B85" s="24"/>
      <c r="C85" s="22"/>
      <c r="D85" s="22"/>
      <c r="E85" s="22"/>
      <c r="F85" s="49" t="str">
        <f t="shared" si="10"/>
        <v/>
      </c>
      <c r="G85" s="26"/>
      <c r="H85" s="64" t="str">
        <f t="shared" si="11"/>
        <v/>
      </c>
      <c r="I85" s="66"/>
      <c r="J85" s="60"/>
      <c r="K85" s="41"/>
      <c r="L85" s="60"/>
      <c r="M85" s="60"/>
      <c r="N85" s="60"/>
      <c r="O85" s="60"/>
      <c r="P85" s="41"/>
      <c r="Q85" s="41"/>
    </row>
    <row r="86" spans="1:17" ht="15.75" customHeight="1" x14ac:dyDescent="0.25">
      <c r="A86" s="41"/>
      <c r="B86" s="24"/>
      <c r="C86" s="22"/>
      <c r="D86" s="22"/>
      <c r="E86" s="22"/>
      <c r="F86" s="49" t="str">
        <f t="shared" si="10"/>
        <v/>
      </c>
      <c r="G86" s="26"/>
      <c r="H86" s="64" t="str">
        <f t="shared" si="11"/>
        <v/>
      </c>
      <c r="I86" s="66"/>
      <c r="J86" s="60"/>
      <c r="K86" s="41"/>
      <c r="L86" s="60"/>
      <c r="M86" s="60"/>
      <c r="N86" s="60"/>
      <c r="O86" s="60"/>
      <c r="P86" s="41"/>
      <c r="Q86" s="41"/>
    </row>
    <row r="87" spans="1:17" ht="15.75" customHeight="1" x14ac:dyDescent="0.25">
      <c r="A87" s="41"/>
      <c r="B87" s="24"/>
      <c r="C87" s="22"/>
      <c r="D87" s="22"/>
      <c r="E87" s="22"/>
      <c r="F87" s="49" t="str">
        <f t="shared" si="10"/>
        <v/>
      </c>
      <c r="G87" s="26"/>
      <c r="H87" s="64" t="str">
        <f t="shared" si="11"/>
        <v/>
      </c>
      <c r="I87" s="66"/>
      <c r="J87" s="60"/>
      <c r="K87" s="41"/>
      <c r="L87" s="60"/>
      <c r="M87" s="60"/>
      <c r="N87" s="60"/>
      <c r="O87" s="60"/>
      <c r="P87" s="41"/>
      <c r="Q87" s="41"/>
    </row>
    <row r="88" spans="1:17" ht="15.75" customHeight="1" x14ac:dyDescent="0.25">
      <c r="A88" s="41"/>
      <c r="B88" s="24"/>
      <c r="C88" s="22"/>
      <c r="D88" s="22"/>
      <c r="E88" s="22"/>
      <c r="F88" s="49" t="str">
        <f t="shared" si="10"/>
        <v/>
      </c>
      <c r="G88" s="26"/>
      <c r="H88" s="64" t="str">
        <f t="shared" si="11"/>
        <v/>
      </c>
      <c r="I88" s="66"/>
      <c r="J88" s="60"/>
      <c r="K88" s="41"/>
      <c r="L88" s="60"/>
      <c r="M88" s="60"/>
      <c r="N88" s="60"/>
      <c r="O88" s="60"/>
      <c r="P88" s="41"/>
      <c r="Q88" s="41"/>
    </row>
    <row r="89" spans="1:17" ht="15.75" customHeight="1" x14ac:dyDescent="0.25">
      <c r="A89" s="41"/>
      <c r="B89" s="24"/>
      <c r="C89" s="22"/>
      <c r="D89" s="22"/>
      <c r="E89" s="22"/>
      <c r="F89" s="49" t="str">
        <f t="shared" si="10"/>
        <v/>
      </c>
      <c r="G89" s="26"/>
      <c r="H89" s="64" t="str">
        <f t="shared" si="11"/>
        <v/>
      </c>
      <c r="I89" s="66"/>
      <c r="J89" s="60"/>
      <c r="K89" s="41"/>
      <c r="L89" s="60"/>
      <c r="M89" s="60"/>
      <c r="N89" s="60"/>
      <c r="O89" s="60"/>
      <c r="P89" s="41"/>
      <c r="Q89" s="41"/>
    </row>
    <row r="90" spans="1:17" ht="15.75" customHeight="1" x14ac:dyDescent="0.25">
      <c r="A90" s="41"/>
      <c r="B90" s="24"/>
      <c r="C90" s="22"/>
      <c r="D90" s="22"/>
      <c r="E90" s="22"/>
      <c r="F90" s="49" t="str">
        <f t="shared" si="10"/>
        <v/>
      </c>
      <c r="G90" s="26"/>
      <c r="H90" s="64" t="str">
        <f t="shared" si="11"/>
        <v/>
      </c>
      <c r="I90" s="66"/>
      <c r="J90" s="60"/>
      <c r="K90" s="41"/>
      <c r="L90" s="60"/>
      <c r="M90" s="60"/>
      <c r="N90" s="60"/>
      <c r="O90" s="60"/>
      <c r="P90" s="41"/>
      <c r="Q90" s="41"/>
    </row>
    <row r="91" spans="1:17" ht="15.75" customHeight="1" x14ac:dyDescent="0.25">
      <c r="A91" s="41"/>
      <c r="B91" s="24"/>
      <c r="C91" s="22"/>
      <c r="D91" s="22"/>
      <c r="E91" s="22"/>
      <c r="F91" s="49" t="str">
        <f t="shared" si="10"/>
        <v/>
      </c>
      <c r="G91" s="26"/>
      <c r="H91" s="64" t="str">
        <f t="shared" si="11"/>
        <v/>
      </c>
      <c r="I91" s="66"/>
      <c r="J91" s="60"/>
      <c r="K91" s="41"/>
      <c r="L91" s="60"/>
      <c r="M91" s="60"/>
      <c r="N91" s="60"/>
      <c r="O91" s="60"/>
      <c r="P91" s="41"/>
      <c r="Q91" s="41"/>
    </row>
    <row r="92" spans="1:17" ht="15.75" customHeight="1" x14ac:dyDescent="0.25">
      <c r="A92" s="41"/>
      <c r="B92" s="24"/>
      <c r="C92" s="22"/>
      <c r="D92" s="22"/>
      <c r="E92" s="22"/>
      <c r="F92" s="49" t="str">
        <f t="shared" si="10"/>
        <v/>
      </c>
      <c r="G92" s="26"/>
      <c r="H92" s="64" t="str">
        <f t="shared" si="11"/>
        <v/>
      </c>
      <c r="I92" s="66"/>
      <c r="J92" s="60"/>
      <c r="K92" s="41"/>
      <c r="L92" s="60"/>
      <c r="M92" s="60"/>
      <c r="N92" s="60"/>
      <c r="O92" s="60"/>
      <c r="P92" s="41"/>
      <c r="Q92" s="41"/>
    </row>
    <row r="93" spans="1:17" ht="15.75" customHeight="1" x14ac:dyDescent="0.25">
      <c r="A93" s="41"/>
      <c r="B93" s="24"/>
      <c r="C93" s="22"/>
      <c r="D93" s="22"/>
      <c r="E93" s="22"/>
      <c r="F93" s="49" t="str">
        <f t="shared" si="10"/>
        <v/>
      </c>
      <c r="G93" s="26"/>
      <c r="H93" s="64" t="str">
        <f t="shared" si="11"/>
        <v/>
      </c>
      <c r="I93" s="66"/>
      <c r="J93" s="60"/>
      <c r="K93" s="41"/>
      <c r="L93" s="60"/>
      <c r="M93" s="60"/>
      <c r="N93" s="60"/>
      <c r="O93" s="60"/>
      <c r="P93" s="41"/>
      <c r="Q93" s="41"/>
    </row>
    <row r="94" spans="1:17" ht="15.75" customHeight="1" x14ac:dyDescent="0.25">
      <c r="A94" s="41"/>
      <c r="B94" s="24"/>
      <c r="C94" s="22"/>
      <c r="D94" s="22"/>
      <c r="E94" s="22"/>
      <c r="F94" s="49" t="str">
        <f t="shared" si="10"/>
        <v/>
      </c>
      <c r="G94" s="26"/>
      <c r="H94" s="64" t="str">
        <f t="shared" si="11"/>
        <v/>
      </c>
      <c r="I94" s="66"/>
      <c r="J94" s="60"/>
      <c r="K94" s="41"/>
      <c r="L94" s="60"/>
      <c r="M94" s="60"/>
      <c r="N94" s="60"/>
      <c r="O94" s="60"/>
      <c r="P94" s="41"/>
      <c r="Q94" s="41"/>
    </row>
    <row r="95" spans="1:17" ht="15.75" customHeight="1" x14ac:dyDescent="0.25">
      <c r="A95" s="41"/>
      <c r="B95" s="24"/>
      <c r="C95" s="22"/>
      <c r="D95" s="22"/>
      <c r="E95" s="22"/>
      <c r="F95" s="49" t="str">
        <f t="shared" si="10"/>
        <v/>
      </c>
      <c r="G95" s="26"/>
      <c r="H95" s="64" t="str">
        <f t="shared" si="11"/>
        <v/>
      </c>
      <c r="I95" s="66"/>
      <c r="J95" s="60"/>
      <c r="K95" s="41"/>
      <c r="L95" s="60"/>
      <c r="M95" s="60"/>
      <c r="N95" s="60"/>
      <c r="O95" s="60"/>
      <c r="P95" s="41"/>
      <c r="Q95" s="41"/>
    </row>
    <row r="96" spans="1:17" ht="15.75" customHeight="1" x14ac:dyDescent="0.25">
      <c r="A96" s="41"/>
      <c r="B96" s="24"/>
      <c r="C96" s="22"/>
      <c r="D96" s="22"/>
      <c r="E96" s="22"/>
      <c r="F96" s="49" t="str">
        <f t="shared" si="10"/>
        <v/>
      </c>
      <c r="G96" s="26"/>
      <c r="H96" s="64" t="str">
        <f t="shared" si="11"/>
        <v/>
      </c>
      <c r="I96" s="66"/>
      <c r="J96" s="60"/>
      <c r="K96" s="41"/>
      <c r="L96" s="60"/>
      <c r="M96" s="60"/>
      <c r="N96" s="60"/>
      <c r="O96" s="60"/>
      <c r="P96" s="41"/>
      <c r="Q96" s="41"/>
    </row>
    <row r="97" spans="1:17" ht="15.75" customHeight="1" x14ac:dyDescent="0.25">
      <c r="A97" s="41"/>
      <c r="B97" s="24"/>
      <c r="C97" s="22"/>
      <c r="D97" s="22"/>
      <c r="E97" s="22"/>
      <c r="F97" s="49" t="str">
        <f t="shared" si="10"/>
        <v/>
      </c>
      <c r="G97" s="26"/>
      <c r="H97" s="64" t="str">
        <f t="shared" si="11"/>
        <v/>
      </c>
      <c r="I97" s="66"/>
      <c r="J97" s="60"/>
      <c r="K97" s="41"/>
      <c r="L97" s="60"/>
      <c r="M97" s="60"/>
      <c r="N97" s="60"/>
      <c r="O97" s="60"/>
      <c r="P97" s="41"/>
      <c r="Q97" s="41"/>
    </row>
    <row r="98" spans="1:17" ht="15.75" customHeight="1" x14ac:dyDescent="0.25">
      <c r="A98" s="41"/>
      <c r="B98" s="25"/>
      <c r="C98" s="23"/>
      <c r="D98" s="23"/>
      <c r="E98" s="23"/>
      <c r="F98" s="49" t="str">
        <f t="shared" si="10"/>
        <v/>
      </c>
      <c r="G98" s="27"/>
      <c r="H98" s="64" t="str">
        <f t="shared" si="11"/>
        <v/>
      </c>
      <c r="I98" s="66"/>
      <c r="J98" s="60"/>
      <c r="K98" s="41"/>
      <c r="L98" s="60"/>
      <c r="M98" s="60"/>
      <c r="N98" s="60"/>
      <c r="O98" s="60"/>
      <c r="P98" s="41"/>
      <c r="Q98" s="41"/>
    </row>
    <row r="99" spans="1:17" ht="15" customHeight="1" x14ac:dyDescent="0.25">
      <c r="A99" s="41"/>
      <c r="B99" s="24"/>
      <c r="C99" s="24"/>
      <c r="D99" s="24"/>
      <c r="E99" s="24"/>
      <c r="F99" s="49" t="str">
        <f t="shared" si="10"/>
        <v/>
      </c>
      <c r="G99" s="28"/>
      <c r="H99" s="64" t="str">
        <f t="shared" si="11"/>
        <v/>
      </c>
      <c r="I99" s="66"/>
      <c r="J99" s="60"/>
      <c r="K99" s="41"/>
      <c r="L99" s="60"/>
      <c r="M99" s="60"/>
      <c r="N99" s="60"/>
      <c r="O99" s="60"/>
      <c r="P99" s="41"/>
      <c r="Q99" s="41"/>
    </row>
    <row r="100" spans="1:17" ht="15" customHeight="1" x14ac:dyDescent="0.25">
      <c r="A100" s="41"/>
      <c r="B100" s="24"/>
      <c r="C100" s="24"/>
      <c r="D100" s="24"/>
      <c r="E100" s="24"/>
      <c r="F100" s="49" t="str">
        <f t="shared" si="10"/>
        <v/>
      </c>
      <c r="G100" s="28"/>
      <c r="H100" s="64" t="str">
        <f t="shared" si="11"/>
        <v/>
      </c>
      <c r="I100" s="66"/>
      <c r="J100" s="41"/>
      <c r="K100" s="41"/>
      <c r="L100" s="41"/>
      <c r="M100" s="41"/>
      <c r="N100" s="41"/>
      <c r="O100" s="41"/>
      <c r="P100" s="41"/>
      <c r="Q100" s="41"/>
    </row>
    <row r="101" spans="1:17" ht="15" customHeight="1" x14ac:dyDescent="0.25">
      <c r="A101" s="41"/>
      <c r="B101" s="24"/>
      <c r="C101" s="24"/>
      <c r="D101" s="24"/>
      <c r="E101" s="24"/>
      <c r="F101" s="49" t="str">
        <f t="shared" si="10"/>
        <v/>
      </c>
      <c r="G101" s="28"/>
      <c r="H101" s="64" t="str">
        <f t="shared" si="11"/>
        <v/>
      </c>
      <c r="I101" s="66"/>
      <c r="J101" s="41"/>
      <c r="K101" s="41"/>
      <c r="L101" s="41"/>
      <c r="M101" s="41"/>
      <c r="N101" s="41"/>
      <c r="O101" s="41"/>
      <c r="P101" s="41"/>
      <c r="Q101" s="41"/>
    </row>
    <row r="102" spans="1:17" ht="15" customHeight="1" x14ac:dyDescent="0.25">
      <c r="A102" s="41"/>
      <c r="B102" s="24"/>
      <c r="C102" s="24"/>
      <c r="D102" s="24"/>
      <c r="E102" s="24"/>
      <c r="F102" s="49" t="str">
        <f t="shared" si="10"/>
        <v/>
      </c>
      <c r="G102" s="28"/>
      <c r="H102" s="64" t="str">
        <f t="shared" si="11"/>
        <v/>
      </c>
      <c r="I102" s="66"/>
      <c r="J102" s="41"/>
      <c r="K102" s="41"/>
      <c r="L102" s="41"/>
      <c r="M102" s="41"/>
      <c r="N102" s="41"/>
      <c r="O102" s="41"/>
      <c r="P102" s="41"/>
      <c r="Q102" s="41"/>
    </row>
    <row r="103" spans="1:17" ht="15" customHeight="1" x14ac:dyDescent="0.25">
      <c r="A103" s="41"/>
      <c r="B103" s="24"/>
      <c r="C103" s="24"/>
      <c r="D103" s="24"/>
      <c r="E103" s="24"/>
      <c r="F103" s="49" t="str">
        <f t="shared" ref="F103:F139" si="12">IF(D103="","",DAYS360(D103,E103+1)/standard.days.per.month)</f>
        <v/>
      </c>
      <c r="G103" s="28"/>
      <c r="H103" s="64" t="str">
        <f t="shared" ref="H103:H139" si="13">IFERROR(IF(C103=Foraldraledighet,prod.days.per.month*-F103*G103,prod.days.per.month*F103*G103),"")</f>
        <v/>
      </c>
      <c r="I103" s="66"/>
      <c r="J103" s="41"/>
      <c r="K103" s="41"/>
      <c r="L103" s="41"/>
      <c r="M103" s="41"/>
      <c r="N103" s="41"/>
      <c r="O103" s="41"/>
      <c r="P103" s="41"/>
      <c r="Q103" s="41"/>
    </row>
    <row r="104" spans="1:17" ht="15" customHeight="1" x14ac:dyDescent="0.25">
      <c r="A104" s="41"/>
      <c r="B104" s="24"/>
      <c r="C104" s="24"/>
      <c r="D104" s="24"/>
      <c r="E104" s="24"/>
      <c r="F104" s="49" t="str">
        <f t="shared" si="12"/>
        <v/>
      </c>
      <c r="G104" s="28"/>
      <c r="H104" s="64" t="str">
        <f t="shared" si="13"/>
        <v/>
      </c>
      <c r="I104" s="66"/>
      <c r="J104" s="41"/>
      <c r="K104" s="41"/>
      <c r="L104" s="41"/>
      <c r="M104" s="41"/>
      <c r="N104" s="41"/>
      <c r="O104" s="41"/>
      <c r="P104" s="41"/>
      <c r="Q104" s="41"/>
    </row>
    <row r="105" spans="1:17" ht="15" customHeight="1" x14ac:dyDescent="0.25">
      <c r="A105" s="41"/>
      <c r="B105" s="24"/>
      <c r="C105" s="24"/>
      <c r="D105" s="24"/>
      <c r="E105" s="24"/>
      <c r="F105" s="49" t="str">
        <f t="shared" si="12"/>
        <v/>
      </c>
      <c r="G105" s="28"/>
      <c r="H105" s="64" t="str">
        <f t="shared" si="13"/>
        <v/>
      </c>
      <c r="I105" s="66"/>
      <c r="J105" s="41"/>
      <c r="K105" s="41"/>
      <c r="L105" s="41"/>
      <c r="M105" s="41"/>
      <c r="N105" s="41"/>
      <c r="O105" s="41"/>
      <c r="P105" s="41"/>
      <c r="Q105" s="41"/>
    </row>
    <row r="106" spans="1:17" ht="15.75" x14ac:dyDescent="0.25">
      <c r="A106" s="41"/>
      <c r="B106" s="24"/>
      <c r="C106" s="24"/>
      <c r="D106" s="24"/>
      <c r="E106" s="24"/>
      <c r="F106" s="49" t="str">
        <f t="shared" si="12"/>
        <v/>
      </c>
      <c r="G106" s="28"/>
      <c r="H106" s="64" t="str">
        <f t="shared" si="13"/>
        <v/>
      </c>
      <c r="I106" s="66"/>
      <c r="J106" s="41"/>
      <c r="K106" s="41"/>
      <c r="L106" s="41"/>
      <c r="M106" s="41"/>
      <c r="N106" s="41"/>
      <c r="O106" s="41"/>
      <c r="P106" s="41"/>
      <c r="Q106" s="41"/>
    </row>
    <row r="107" spans="1:17" ht="15.75" x14ac:dyDescent="0.25">
      <c r="A107" s="41"/>
      <c r="B107" s="24"/>
      <c r="C107" s="24"/>
      <c r="D107" s="24"/>
      <c r="E107" s="24"/>
      <c r="F107" s="49" t="str">
        <f t="shared" si="12"/>
        <v/>
      </c>
      <c r="G107" s="28"/>
      <c r="H107" s="64" t="str">
        <f t="shared" si="13"/>
        <v/>
      </c>
      <c r="I107" s="66"/>
      <c r="J107" s="41"/>
      <c r="K107" s="41"/>
      <c r="L107" s="41"/>
      <c r="M107" s="41"/>
      <c r="N107" s="41"/>
      <c r="O107" s="41"/>
      <c r="P107" s="41"/>
      <c r="Q107" s="41"/>
    </row>
    <row r="108" spans="1:17" ht="15.75" x14ac:dyDescent="0.25">
      <c r="A108" s="41"/>
      <c r="B108" s="24"/>
      <c r="C108" s="24"/>
      <c r="D108" s="24"/>
      <c r="E108" s="24"/>
      <c r="F108" s="49" t="str">
        <f t="shared" si="12"/>
        <v/>
      </c>
      <c r="G108" s="28"/>
      <c r="H108" s="64" t="str">
        <f t="shared" si="13"/>
        <v/>
      </c>
      <c r="I108" s="66"/>
      <c r="J108" s="41"/>
      <c r="K108" s="41"/>
      <c r="L108" s="41"/>
      <c r="M108" s="41"/>
      <c r="N108" s="41"/>
      <c r="O108" s="41"/>
      <c r="P108" s="41"/>
      <c r="Q108" s="41"/>
    </row>
    <row r="109" spans="1:17" ht="15.75" x14ac:dyDescent="0.25">
      <c r="A109" s="41"/>
      <c r="B109" s="24"/>
      <c r="C109" s="24"/>
      <c r="D109" s="24"/>
      <c r="E109" s="24"/>
      <c r="F109" s="49" t="str">
        <f t="shared" si="12"/>
        <v/>
      </c>
      <c r="G109" s="28"/>
      <c r="H109" s="64" t="str">
        <f t="shared" si="13"/>
        <v/>
      </c>
      <c r="I109" s="66"/>
      <c r="J109" s="41"/>
      <c r="K109" s="41"/>
      <c r="L109" s="41"/>
      <c r="M109" s="41"/>
      <c r="N109" s="41"/>
      <c r="O109" s="41"/>
      <c r="P109" s="41"/>
      <c r="Q109" s="41"/>
    </row>
    <row r="110" spans="1:17" ht="15.75" x14ac:dyDescent="0.25">
      <c r="A110" s="41"/>
      <c r="B110" s="24"/>
      <c r="C110" s="24"/>
      <c r="D110" s="24"/>
      <c r="E110" s="24"/>
      <c r="F110" s="49" t="str">
        <f t="shared" si="12"/>
        <v/>
      </c>
      <c r="G110" s="28"/>
      <c r="H110" s="64" t="str">
        <f t="shared" si="13"/>
        <v/>
      </c>
      <c r="I110" s="66"/>
      <c r="J110" s="41"/>
      <c r="K110" s="41"/>
      <c r="L110" s="41"/>
      <c r="M110" s="41"/>
      <c r="N110" s="41"/>
      <c r="O110" s="41"/>
      <c r="P110" s="41"/>
      <c r="Q110" s="41"/>
    </row>
    <row r="111" spans="1:17" ht="15.75" x14ac:dyDescent="0.25">
      <c r="A111" s="41"/>
      <c r="B111" s="24"/>
      <c r="C111" s="24"/>
      <c r="D111" s="24"/>
      <c r="E111" s="24"/>
      <c r="F111" s="49" t="str">
        <f t="shared" si="12"/>
        <v/>
      </c>
      <c r="G111" s="28"/>
      <c r="H111" s="64" t="str">
        <f t="shared" si="13"/>
        <v/>
      </c>
      <c r="I111" s="66"/>
      <c r="J111" s="41"/>
      <c r="K111" s="41"/>
      <c r="L111" s="41"/>
      <c r="M111" s="41"/>
      <c r="N111" s="41"/>
      <c r="O111" s="41"/>
      <c r="P111" s="41"/>
      <c r="Q111" s="41"/>
    </row>
    <row r="112" spans="1:17" ht="15.75" x14ac:dyDescent="0.25">
      <c r="A112" s="41"/>
      <c r="B112" s="24"/>
      <c r="C112" s="24"/>
      <c r="D112" s="24"/>
      <c r="E112" s="24"/>
      <c r="F112" s="49" t="str">
        <f t="shared" si="12"/>
        <v/>
      </c>
      <c r="G112" s="28"/>
      <c r="H112" s="64" t="str">
        <f t="shared" si="13"/>
        <v/>
      </c>
      <c r="I112" s="66"/>
      <c r="J112" s="41"/>
      <c r="K112" s="41"/>
      <c r="L112" s="41"/>
      <c r="M112" s="41"/>
      <c r="N112" s="41"/>
      <c r="O112" s="41"/>
      <c r="P112" s="41"/>
      <c r="Q112" s="41"/>
    </row>
    <row r="113" spans="1:17" ht="15.75" x14ac:dyDescent="0.25">
      <c r="A113" s="41"/>
      <c r="B113" s="24"/>
      <c r="C113" s="24"/>
      <c r="D113" s="24"/>
      <c r="E113" s="24"/>
      <c r="F113" s="49" t="str">
        <f t="shared" si="12"/>
        <v/>
      </c>
      <c r="G113" s="28"/>
      <c r="H113" s="64" t="str">
        <f t="shared" si="13"/>
        <v/>
      </c>
      <c r="I113" s="66"/>
      <c r="J113" s="41"/>
      <c r="K113" s="41"/>
      <c r="L113" s="41"/>
      <c r="M113" s="41"/>
      <c r="N113" s="41"/>
      <c r="O113" s="41"/>
      <c r="P113" s="41"/>
      <c r="Q113" s="41"/>
    </row>
    <row r="114" spans="1:17" ht="15.75" x14ac:dyDescent="0.25">
      <c r="A114" s="41"/>
      <c r="B114" s="24"/>
      <c r="C114" s="24"/>
      <c r="D114" s="24"/>
      <c r="E114" s="24"/>
      <c r="F114" s="49" t="str">
        <f t="shared" si="12"/>
        <v/>
      </c>
      <c r="G114" s="28"/>
      <c r="H114" s="64" t="str">
        <f t="shared" si="13"/>
        <v/>
      </c>
      <c r="I114" s="66"/>
      <c r="J114" s="41"/>
      <c r="K114" s="41"/>
      <c r="L114" s="41"/>
      <c r="M114" s="41"/>
      <c r="N114" s="41"/>
      <c r="O114" s="41"/>
      <c r="P114" s="41"/>
      <c r="Q114" s="41"/>
    </row>
    <row r="115" spans="1:17" ht="15.75" x14ac:dyDescent="0.25">
      <c r="A115" s="41"/>
      <c r="B115" s="24"/>
      <c r="C115" s="24"/>
      <c r="D115" s="24"/>
      <c r="E115" s="24"/>
      <c r="F115" s="49" t="str">
        <f t="shared" si="12"/>
        <v/>
      </c>
      <c r="G115" s="28"/>
      <c r="H115" s="64" t="str">
        <f t="shared" si="13"/>
        <v/>
      </c>
      <c r="I115" s="66"/>
      <c r="J115" s="41"/>
      <c r="K115" s="41"/>
      <c r="L115" s="41"/>
      <c r="M115" s="41"/>
      <c r="N115" s="41"/>
      <c r="O115" s="41"/>
      <c r="P115" s="41"/>
      <c r="Q115" s="41"/>
    </row>
    <row r="116" spans="1:17" ht="15.75" x14ac:dyDescent="0.25">
      <c r="A116" s="41"/>
      <c r="B116" s="24"/>
      <c r="C116" s="24"/>
      <c r="D116" s="24"/>
      <c r="E116" s="24"/>
      <c r="F116" s="49" t="str">
        <f t="shared" si="12"/>
        <v/>
      </c>
      <c r="G116" s="28"/>
      <c r="H116" s="64" t="str">
        <f t="shared" si="13"/>
        <v/>
      </c>
      <c r="I116" s="66"/>
      <c r="J116" s="41"/>
      <c r="K116" s="41"/>
      <c r="L116" s="41"/>
      <c r="M116" s="41"/>
      <c r="N116" s="41"/>
      <c r="O116" s="41"/>
      <c r="P116" s="41"/>
      <c r="Q116" s="41"/>
    </row>
    <row r="117" spans="1:17" ht="15.75" x14ac:dyDescent="0.25">
      <c r="A117" s="41"/>
      <c r="B117" s="24"/>
      <c r="C117" s="24"/>
      <c r="D117" s="24"/>
      <c r="E117" s="24"/>
      <c r="F117" s="49" t="str">
        <f t="shared" si="12"/>
        <v/>
      </c>
      <c r="G117" s="28"/>
      <c r="H117" s="64" t="str">
        <f t="shared" si="13"/>
        <v/>
      </c>
      <c r="I117" s="66"/>
      <c r="J117" s="41"/>
      <c r="K117" s="41"/>
      <c r="L117" s="41"/>
      <c r="M117" s="41"/>
      <c r="N117" s="41"/>
      <c r="O117" s="41"/>
      <c r="P117" s="41"/>
      <c r="Q117" s="41"/>
    </row>
    <row r="118" spans="1:17" ht="15.75" x14ac:dyDescent="0.25">
      <c r="A118" s="41"/>
      <c r="B118" s="24"/>
      <c r="C118" s="24"/>
      <c r="D118" s="24"/>
      <c r="E118" s="24"/>
      <c r="F118" s="49" t="str">
        <f t="shared" si="12"/>
        <v/>
      </c>
      <c r="G118" s="28"/>
      <c r="H118" s="64" t="str">
        <f t="shared" si="13"/>
        <v/>
      </c>
      <c r="I118" s="66"/>
      <c r="J118" s="41"/>
      <c r="K118" s="41"/>
      <c r="L118" s="41"/>
      <c r="M118" s="41"/>
      <c r="N118" s="41"/>
      <c r="O118" s="41"/>
      <c r="P118" s="41"/>
      <c r="Q118" s="41"/>
    </row>
    <row r="119" spans="1:17" ht="15.75" x14ac:dyDescent="0.25">
      <c r="A119" s="41"/>
      <c r="B119" s="24"/>
      <c r="C119" s="24"/>
      <c r="D119" s="24"/>
      <c r="E119" s="24"/>
      <c r="F119" s="49" t="str">
        <f t="shared" si="12"/>
        <v/>
      </c>
      <c r="G119" s="28"/>
      <c r="H119" s="64" t="str">
        <f t="shared" si="13"/>
        <v/>
      </c>
      <c r="I119" s="66"/>
      <c r="J119" s="41"/>
      <c r="K119" s="41"/>
      <c r="L119" s="41"/>
      <c r="M119" s="41"/>
      <c r="N119" s="41"/>
      <c r="O119" s="41"/>
      <c r="P119" s="41"/>
      <c r="Q119" s="41"/>
    </row>
    <row r="120" spans="1:17" ht="15.75" x14ac:dyDescent="0.25">
      <c r="A120" s="41"/>
      <c r="B120" s="24"/>
      <c r="C120" s="24"/>
      <c r="D120" s="24"/>
      <c r="E120" s="24"/>
      <c r="F120" s="49" t="str">
        <f t="shared" si="12"/>
        <v/>
      </c>
      <c r="G120" s="28"/>
      <c r="H120" s="64" t="str">
        <f t="shared" si="13"/>
        <v/>
      </c>
      <c r="I120" s="66"/>
      <c r="J120" s="41"/>
      <c r="K120" s="41"/>
      <c r="L120" s="41"/>
      <c r="M120" s="41"/>
      <c r="N120" s="41"/>
      <c r="O120" s="41"/>
      <c r="P120" s="41"/>
      <c r="Q120" s="41"/>
    </row>
    <row r="121" spans="1:17" ht="15.75" x14ac:dyDescent="0.25">
      <c r="A121" s="41"/>
      <c r="B121" s="24"/>
      <c r="C121" s="24"/>
      <c r="D121" s="24"/>
      <c r="E121" s="24"/>
      <c r="F121" s="49" t="str">
        <f t="shared" si="12"/>
        <v/>
      </c>
      <c r="G121" s="28"/>
      <c r="H121" s="64" t="str">
        <f t="shared" si="13"/>
        <v/>
      </c>
      <c r="I121" s="66"/>
      <c r="J121" s="41"/>
      <c r="K121" s="41"/>
      <c r="L121" s="41"/>
      <c r="M121" s="41"/>
      <c r="N121" s="41"/>
      <c r="O121" s="41"/>
      <c r="P121" s="41"/>
      <c r="Q121" s="41"/>
    </row>
    <row r="122" spans="1:17" ht="15.75" x14ac:dyDescent="0.25">
      <c r="A122" s="41"/>
      <c r="B122" s="24"/>
      <c r="C122" s="24"/>
      <c r="D122" s="24"/>
      <c r="E122" s="24"/>
      <c r="F122" s="49" t="str">
        <f t="shared" si="12"/>
        <v/>
      </c>
      <c r="G122" s="28"/>
      <c r="H122" s="64" t="str">
        <f t="shared" si="13"/>
        <v/>
      </c>
      <c r="I122" s="66"/>
      <c r="J122" s="41"/>
      <c r="K122" s="41"/>
      <c r="L122" s="41"/>
      <c r="M122" s="41"/>
      <c r="N122" s="41"/>
      <c r="O122" s="41"/>
      <c r="P122" s="41"/>
      <c r="Q122" s="41"/>
    </row>
    <row r="123" spans="1:17" ht="15.75" x14ac:dyDescent="0.25">
      <c r="A123" s="41"/>
      <c r="B123" s="24"/>
      <c r="C123" s="24"/>
      <c r="D123" s="24"/>
      <c r="E123" s="24"/>
      <c r="F123" s="49" t="str">
        <f t="shared" si="12"/>
        <v/>
      </c>
      <c r="G123" s="28"/>
      <c r="H123" s="64" t="str">
        <f t="shared" si="13"/>
        <v/>
      </c>
      <c r="I123" s="66"/>
      <c r="J123" s="41"/>
      <c r="K123" s="41"/>
      <c r="L123" s="41"/>
      <c r="M123" s="41"/>
      <c r="N123" s="41"/>
      <c r="O123" s="41"/>
      <c r="P123" s="41"/>
      <c r="Q123" s="41"/>
    </row>
    <row r="124" spans="1:17" ht="15.75" x14ac:dyDescent="0.25">
      <c r="A124" s="41"/>
      <c r="B124" s="24"/>
      <c r="C124" s="24"/>
      <c r="D124" s="24"/>
      <c r="E124" s="24"/>
      <c r="F124" s="49" t="str">
        <f t="shared" si="12"/>
        <v/>
      </c>
      <c r="G124" s="28"/>
      <c r="H124" s="64" t="str">
        <f t="shared" si="13"/>
        <v/>
      </c>
      <c r="I124" s="66"/>
      <c r="J124" s="41"/>
      <c r="K124" s="41"/>
      <c r="L124" s="41"/>
      <c r="M124" s="41"/>
      <c r="N124" s="41"/>
      <c r="O124" s="41"/>
      <c r="P124" s="41"/>
      <c r="Q124" s="41"/>
    </row>
    <row r="125" spans="1:17" ht="15.75" x14ac:dyDescent="0.25">
      <c r="A125" s="41"/>
      <c r="B125" s="24"/>
      <c r="C125" s="24"/>
      <c r="D125" s="24"/>
      <c r="E125" s="24"/>
      <c r="F125" s="49" t="str">
        <f t="shared" si="12"/>
        <v/>
      </c>
      <c r="G125" s="28"/>
      <c r="H125" s="64" t="str">
        <f t="shared" si="13"/>
        <v/>
      </c>
      <c r="I125" s="66"/>
      <c r="J125" s="41"/>
      <c r="K125" s="41"/>
      <c r="L125" s="41"/>
      <c r="M125" s="41"/>
      <c r="N125" s="41"/>
      <c r="O125" s="41"/>
      <c r="P125" s="41"/>
      <c r="Q125" s="41"/>
    </row>
    <row r="126" spans="1:17" ht="15.75" x14ac:dyDescent="0.25">
      <c r="A126" s="41"/>
      <c r="B126" s="24"/>
      <c r="C126" s="24"/>
      <c r="D126" s="24"/>
      <c r="E126" s="24"/>
      <c r="F126" s="49" t="str">
        <f t="shared" si="12"/>
        <v/>
      </c>
      <c r="G126" s="28"/>
      <c r="H126" s="64" t="str">
        <f t="shared" si="13"/>
        <v/>
      </c>
      <c r="I126" s="66"/>
      <c r="J126" s="41"/>
      <c r="K126" s="41"/>
      <c r="L126" s="41"/>
      <c r="M126" s="41"/>
      <c r="N126" s="41"/>
      <c r="O126" s="41"/>
      <c r="P126" s="41"/>
      <c r="Q126" s="41"/>
    </row>
    <row r="127" spans="1:17" ht="15.75" x14ac:dyDescent="0.25">
      <c r="A127" s="41"/>
      <c r="B127" s="24"/>
      <c r="C127" s="24"/>
      <c r="D127" s="24"/>
      <c r="E127" s="24"/>
      <c r="F127" s="49" t="str">
        <f t="shared" si="12"/>
        <v/>
      </c>
      <c r="G127" s="28"/>
      <c r="H127" s="64" t="str">
        <f t="shared" si="13"/>
        <v/>
      </c>
      <c r="I127" s="66"/>
      <c r="J127" s="41"/>
      <c r="K127" s="41"/>
      <c r="L127" s="41"/>
      <c r="M127" s="41"/>
      <c r="N127" s="41"/>
      <c r="O127" s="41"/>
      <c r="P127" s="41"/>
      <c r="Q127" s="41"/>
    </row>
    <row r="128" spans="1:17" ht="15.75" x14ac:dyDescent="0.25">
      <c r="A128" s="41"/>
      <c r="B128" s="24"/>
      <c r="C128" s="24"/>
      <c r="D128" s="24"/>
      <c r="E128" s="24"/>
      <c r="F128" s="49" t="str">
        <f t="shared" si="12"/>
        <v/>
      </c>
      <c r="G128" s="28"/>
      <c r="H128" s="64" t="str">
        <f t="shared" si="13"/>
        <v/>
      </c>
      <c r="I128" s="66"/>
      <c r="J128" s="41"/>
      <c r="K128" s="41"/>
      <c r="L128" s="41"/>
      <c r="M128" s="41"/>
      <c r="N128" s="41"/>
      <c r="O128" s="41"/>
      <c r="P128" s="41"/>
      <c r="Q128" s="41"/>
    </row>
    <row r="129" spans="1:17" ht="15.75" x14ac:dyDescent="0.25">
      <c r="A129" s="41"/>
      <c r="B129" s="24"/>
      <c r="C129" s="24"/>
      <c r="D129" s="24"/>
      <c r="E129" s="24"/>
      <c r="F129" s="49" t="str">
        <f t="shared" si="12"/>
        <v/>
      </c>
      <c r="G129" s="28"/>
      <c r="H129" s="64" t="str">
        <f t="shared" si="13"/>
        <v/>
      </c>
      <c r="I129" s="66"/>
      <c r="J129" s="41"/>
      <c r="K129" s="41"/>
      <c r="L129" s="41"/>
      <c r="M129" s="41"/>
      <c r="N129" s="41"/>
      <c r="O129" s="41"/>
      <c r="P129" s="41"/>
      <c r="Q129" s="41"/>
    </row>
    <row r="130" spans="1:17" ht="15.75" x14ac:dyDescent="0.25">
      <c r="A130" s="41"/>
      <c r="B130" s="24"/>
      <c r="C130" s="24"/>
      <c r="D130" s="24"/>
      <c r="E130" s="24"/>
      <c r="F130" s="49" t="str">
        <f t="shared" si="12"/>
        <v/>
      </c>
      <c r="G130" s="28"/>
      <c r="H130" s="64" t="str">
        <f t="shared" si="13"/>
        <v/>
      </c>
      <c r="I130" s="66"/>
      <c r="J130" s="41"/>
      <c r="K130" s="41"/>
      <c r="L130" s="41"/>
      <c r="M130" s="41"/>
      <c r="N130" s="41"/>
      <c r="O130" s="41"/>
      <c r="P130" s="41"/>
      <c r="Q130" s="41"/>
    </row>
    <row r="131" spans="1:17" ht="15.75" x14ac:dyDescent="0.25">
      <c r="A131" s="41"/>
      <c r="B131" s="24"/>
      <c r="C131" s="24"/>
      <c r="D131" s="24"/>
      <c r="E131" s="24"/>
      <c r="F131" s="49" t="str">
        <f t="shared" si="12"/>
        <v/>
      </c>
      <c r="G131" s="28"/>
      <c r="H131" s="64" t="str">
        <f t="shared" si="13"/>
        <v/>
      </c>
      <c r="I131" s="66"/>
      <c r="J131" s="41"/>
      <c r="K131" s="41"/>
      <c r="L131" s="41"/>
      <c r="M131" s="41"/>
      <c r="N131" s="41"/>
      <c r="O131" s="41"/>
      <c r="P131" s="41"/>
      <c r="Q131" s="41"/>
    </row>
    <row r="132" spans="1:17" ht="15.75" x14ac:dyDescent="0.25">
      <c r="A132" s="41"/>
      <c r="B132" s="24"/>
      <c r="C132" s="24"/>
      <c r="D132" s="24"/>
      <c r="E132" s="24"/>
      <c r="F132" s="49" t="str">
        <f t="shared" si="12"/>
        <v/>
      </c>
      <c r="G132" s="28"/>
      <c r="H132" s="64" t="str">
        <f t="shared" si="13"/>
        <v/>
      </c>
      <c r="I132" s="66"/>
      <c r="J132" s="41"/>
      <c r="K132" s="41"/>
      <c r="L132" s="41"/>
      <c r="M132" s="41"/>
      <c r="N132" s="41"/>
      <c r="O132" s="41"/>
      <c r="P132" s="41"/>
      <c r="Q132" s="41"/>
    </row>
    <row r="133" spans="1:17" ht="15.75" x14ac:dyDescent="0.25">
      <c r="A133" s="41"/>
      <c r="B133" s="24"/>
      <c r="C133" s="24"/>
      <c r="D133" s="24"/>
      <c r="E133" s="24"/>
      <c r="F133" s="49" t="str">
        <f t="shared" si="12"/>
        <v/>
      </c>
      <c r="G133" s="28"/>
      <c r="H133" s="64" t="str">
        <f t="shared" si="13"/>
        <v/>
      </c>
      <c r="I133" s="66"/>
      <c r="J133" s="41"/>
      <c r="K133" s="41"/>
      <c r="L133" s="41"/>
      <c r="M133" s="41"/>
      <c r="N133" s="41"/>
      <c r="O133" s="41"/>
      <c r="P133" s="41"/>
      <c r="Q133" s="41"/>
    </row>
    <row r="134" spans="1:17" ht="15.75" x14ac:dyDescent="0.25">
      <c r="A134" s="41"/>
      <c r="B134" s="24"/>
      <c r="C134" s="24"/>
      <c r="D134" s="24"/>
      <c r="E134" s="24"/>
      <c r="F134" s="49" t="str">
        <f t="shared" si="12"/>
        <v/>
      </c>
      <c r="G134" s="28"/>
      <c r="H134" s="64" t="str">
        <f t="shared" si="13"/>
        <v/>
      </c>
      <c r="I134" s="66"/>
      <c r="J134" s="41"/>
      <c r="K134" s="41"/>
      <c r="L134" s="41"/>
      <c r="M134" s="41"/>
      <c r="N134" s="41"/>
      <c r="O134" s="41"/>
      <c r="P134" s="41"/>
      <c r="Q134" s="41"/>
    </row>
    <row r="135" spans="1:17" ht="15.75" x14ac:dyDescent="0.25">
      <c r="A135" s="41"/>
      <c r="B135" s="24"/>
      <c r="C135" s="24"/>
      <c r="D135" s="24"/>
      <c r="E135" s="24"/>
      <c r="F135" s="49" t="str">
        <f t="shared" si="12"/>
        <v/>
      </c>
      <c r="G135" s="28"/>
      <c r="H135" s="64" t="str">
        <f t="shared" si="13"/>
        <v/>
      </c>
      <c r="I135" s="66"/>
      <c r="J135" s="41"/>
      <c r="K135" s="41"/>
      <c r="L135" s="41"/>
      <c r="M135" s="41"/>
      <c r="N135" s="41"/>
      <c r="O135" s="41"/>
      <c r="P135" s="41"/>
      <c r="Q135" s="41"/>
    </row>
    <row r="136" spans="1:17" ht="15.75" x14ac:dyDescent="0.25">
      <c r="A136" s="41"/>
      <c r="B136" s="24"/>
      <c r="C136" s="24"/>
      <c r="D136" s="24"/>
      <c r="E136" s="24"/>
      <c r="F136" s="49" t="str">
        <f t="shared" si="12"/>
        <v/>
      </c>
      <c r="G136" s="28"/>
      <c r="H136" s="64" t="str">
        <f t="shared" si="13"/>
        <v/>
      </c>
      <c r="I136" s="66"/>
      <c r="J136" s="41"/>
      <c r="K136" s="41"/>
      <c r="L136" s="41"/>
      <c r="M136" s="41"/>
      <c r="N136" s="41"/>
      <c r="O136" s="41"/>
      <c r="P136" s="41"/>
      <c r="Q136" s="41"/>
    </row>
    <row r="137" spans="1:17" ht="15.75" x14ac:dyDescent="0.25">
      <c r="A137" s="41"/>
      <c r="B137" s="24"/>
      <c r="C137" s="24"/>
      <c r="D137" s="24"/>
      <c r="E137" s="24"/>
      <c r="F137" s="49" t="str">
        <f t="shared" si="12"/>
        <v/>
      </c>
      <c r="G137" s="28"/>
      <c r="H137" s="64" t="str">
        <f t="shared" si="13"/>
        <v/>
      </c>
      <c r="I137" s="66"/>
      <c r="J137" s="41"/>
      <c r="K137" s="41"/>
      <c r="L137" s="41"/>
      <c r="M137" s="41"/>
      <c r="N137" s="41"/>
      <c r="O137" s="41"/>
      <c r="P137" s="41"/>
      <c r="Q137" s="41"/>
    </row>
    <row r="138" spans="1:17" ht="15.75" x14ac:dyDescent="0.25">
      <c r="A138" s="41"/>
      <c r="B138" s="24"/>
      <c r="C138" s="24"/>
      <c r="D138" s="24"/>
      <c r="E138" s="24"/>
      <c r="F138" s="49" t="str">
        <f t="shared" si="12"/>
        <v/>
      </c>
      <c r="G138" s="28"/>
      <c r="H138" s="64" t="str">
        <f t="shared" si="13"/>
        <v/>
      </c>
      <c r="I138" s="66"/>
      <c r="J138" s="41"/>
      <c r="K138" s="41"/>
      <c r="L138" s="41"/>
      <c r="M138" s="41"/>
      <c r="N138" s="41"/>
      <c r="O138" s="41"/>
      <c r="P138" s="41"/>
      <c r="Q138" s="41"/>
    </row>
    <row r="139" spans="1:17" ht="15.75" x14ac:dyDescent="0.25">
      <c r="A139" s="41"/>
      <c r="B139" s="25"/>
      <c r="C139" s="25"/>
      <c r="D139" s="25"/>
      <c r="E139" s="34"/>
      <c r="F139" s="49" t="str">
        <f t="shared" si="12"/>
        <v/>
      </c>
      <c r="G139" s="29"/>
      <c r="H139" s="64" t="str">
        <f t="shared" si="13"/>
        <v/>
      </c>
      <c r="I139" s="66"/>
      <c r="J139" s="41"/>
      <c r="K139" s="41"/>
      <c r="L139" s="41"/>
      <c r="M139" s="41"/>
      <c r="N139" s="41"/>
      <c r="O139" s="41"/>
      <c r="P139" s="41"/>
      <c r="Q139" s="41"/>
    </row>
    <row r="140" spans="1:17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</sheetData>
  <sheetProtection algorithmName="SHA-512" hashValue="f6M1P6lsmwcREpS8a1PFBMlZEo3fRvMs5a02rJHzz2ak21jFosbDN723AXSv6qHQmRlECcbaIiNS89hfMtSnyg==" saltValue="Owg7JZvRROJ4ZMbzlRQdGg==" spinCount="100000" sheet="1" formatCells="0" formatColumns="0" formatRows="0" insertColumns="0" insertRows="0" autoFilter="0"/>
  <mergeCells count="2">
    <mergeCell ref="L5:P7"/>
    <mergeCell ref="B2:E7"/>
  </mergeCells>
  <conditionalFormatting sqref="H11:H30">
    <cfRule type="cellIs" dxfId="22" priority="15" operator="lessThan">
      <formula>$D11</formula>
    </cfRule>
    <cfRule type="cellIs" dxfId="21" priority="20" operator="greaterThan">
      <formula>$D11</formula>
    </cfRule>
  </conditionalFormatting>
  <conditionalFormatting sqref="I11:J30 O11:O30">
    <cfRule type="cellIs" dxfId="20" priority="22" operator="lessThan">
      <formula>0</formula>
    </cfRule>
    <cfRule type="cellIs" dxfId="19" priority="23" operator="greaterThan">
      <formula>0</formula>
    </cfRule>
  </conditionalFormatting>
  <conditionalFormatting sqref="H11:L30 N11:O30 C11:D30 F11:F30">
    <cfRule type="cellIs" dxfId="18" priority="13" operator="equal">
      <formula>0</formula>
    </cfRule>
  </conditionalFormatting>
  <conditionalFormatting sqref="C11:C30">
    <cfRule type="cellIs" dxfId="17" priority="10" operator="greaterThan">
      <formula>$I$6</formula>
    </cfRule>
  </conditionalFormatting>
  <conditionalFormatting sqref="G11:G30">
    <cfRule type="cellIs" dxfId="16" priority="8" operator="equal">
      <formula>0</formula>
    </cfRule>
  </conditionalFormatting>
  <conditionalFormatting sqref="H4:H5">
    <cfRule type="containsText" dxfId="15" priority="7" operator="containsText" text="Ange">
      <formula>NOT(ISERROR(SEARCH("Ange",H4)))</formula>
    </cfRule>
  </conditionalFormatting>
  <conditionalFormatting sqref="G39:G139">
    <cfRule type="cellIs" dxfId="14" priority="5" operator="lessThan">
      <formula>0</formula>
    </cfRule>
    <cfRule type="cellIs" dxfId="13" priority="6" operator="greaterThan">
      <formula>1</formula>
    </cfRule>
  </conditionalFormatting>
  <conditionalFormatting sqref="B9:P9 B37:I37 E35:I35">
    <cfRule type="expression" dxfId="12" priority="2">
      <formula>helptext=FALSE</formula>
    </cfRule>
  </conditionalFormatting>
  <dataValidations count="4">
    <dataValidation type="date" operator="greaterThan" allowBlank="1" showErrorMessage="1" errorTitle="Felaktigt datum" error="Ange ett giltigt datum i formatet ÅÅÅÅ-MM-DD" sqref="I4:I5" xr:uid="{8DC6FB8A-2744-4088-BD1E-52C4B9BFF251}">
      <formula1>25569</formula1>
    </dataValidation>
    <dataValidation type="list" allowBlank="1" showErrorMessage="1" errorTitle="Ange en giltig person" error="Ange en person som finns definerad i tabellen ovan." sqref="B39:B139" xr:uid="{CAF42A89-3B53-470B-99A8-1DB28A076B92}">
      <formula1>list.employees</formula1>
    </dataValidation>
    <dataValidation type="list" allowBlank="1" showInputMessage="1" showErrorMessage="1" sqref="C39:C139" xr:uid="{2589A5E2-60FF-49B7-997C-86B9CEDA6662}">
      <formula1>list.arbetstid</formula1>
    </dataValidation>
    <dataValidation type="date" allowBlank="1" showErrorMessage="1" errorTitle="Felaktigt datum" error="Ange ett datum som infaller under rapporteringsperioden." sqref="D39:E139" xr:uid="{D7413843-58AD-4770-9F20-CF34289B3FE1}">
      <formula1>start.date</formula1>
      <formula2>end.date</formula2>
    </dataValidation>
  </dataValidations>
  <hyperlinks>
    <hyperlink ref="E35" location="Instruktion!A1" display="Läs också informationen i fliken för &quot;Instruktion&quot; för hjälp med mallen." xr:uid="{3E0DAAE6-74E7-4327-8D8C-E8AA167FEEEE}"/>
  </hyperlink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806D054D-5C98-402E-8B12-848369DF3CED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$I$6</xm:f>
              </x14:cfvo>
              <x14:cfIcon iconSet="NoIcons" iconId="0"/>
              <x14:cfIcon iconSet="3Symbols" iconId="1"/>
              <x14:cfIcon iconSet="NoIcons" iconId="0"/>
            </x14:iconSet>
          </x14:cfRule>
          <xm:sqref>C11:C30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88B56-B7D9-44AC-9495-6BC98697B397}">
  <sheetPr>
    <tabColor theme="5"/>
    <pageSetUpPr fitToPage="1"/>
  </sheetPr>
  <dimension ref="A1:W72"/>
  <sheetViews>
    <sheetView workbookViewId="0">
      <selection activeCell="C11" sqref="C11"/>
    </sheetView>
  </sheetViews>
  <sheetFormatPr defaultRowHeight="14.25" x14ac:dyDescent="0.2"/>
  <cols>
    <col min="1" max="1" width="2.875" bestFit="1" customWidth="1"/>
    <col min="2" max="2" width="17" bestFit="1" customWidth="1"/>
    <col min="3" max="22" width="14" customWidth="1"/>
    <col min="23" max="23" width="4.5" customWidth="1"/>
  </cols>
  <sheetData>
    <row r="1" spans="1:23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 customHeight="1" x14ac:dyDescent="0.2">
      <c r="A2" s="32"/>
      <c r="B2" s="87" t="s">
        <v>50</v>
      </c>
      <c r="C2" s="87"/>
      <c r="D2" s="87"/>
      <c r="E2" s="87"/>
      <c r="F2" s="87"/>
      <c r="G2" s="78" t="s">
        <v>140</v>
      </c>
      <c r="H2" s="78"/>
      <c r="I2" s="78"/>
      <c r="J2" s="78"/>
      <c r="K2" s="78"/>
      <c r="L2" s="78"/>
      <c r="M2" s="78"/>
      <c r="N2" s="78"/>
      <c r="O2" s="32"/>
      <c r="P2" s="32"/>
      <c r="Q2" s="32"/>
      <c r="R2" s="32"/>
      <c r="S2" s="32"/>
      <c r="T2" s="32"/>
      <c r="U2" s="32"/>
      <c r="V2" s="32"/>
      <c r="W2" s="32"/>
    </row>
    <row r="3" spans="1:23" x14ac:dyDescent="0.2">
      <c r="A3" s="32"/>
      <c r="B3" s="87"/>
      <c r="C3" s="87"/>
      <c r="D3" s="87"/>
      <c r="E3" s="87"/>
      <c r="F3" s="87"/>
      <c r="G3" s="78" t="s">
        <v>142</v>
      </c>
      <c r="H3" s="78"/>
      <c r="I3" s="78"/>
      <c r="J3" s="78"/>
      <c r="K3" s="78"/>
      <c r="L3" s="78"/>
      <c r="M3" s="78"/>
      <c r="N3" s="78"/>
      <c r="O3" s="32"/>
      <c r="P3" s="32"/>
      <c r="Q3" s="32"/>
      <c r="R3" s="32"/>
      <c r="S3" s="32"/>
      <c r="T3" s="32"/>
      <c r="U3" s="32"/>
      <c r="V3" s="32"/>
      <c r="W3" s="32"/>
    </row>
    <row r="4" spans="1:23" ht="15" customHeight="1" x14ac:dyDescent="0.2">
      <c r="A4" s="32"/>
      <c r="B4" s="87"/>
      <c r="C4" s="87"/>
      <c r="D4" s="87"/>
      <c r="E4" s="87"/>
      <c r="F4" s="87"/>
      <c r="G4" s="78" t="s">
        <v>141</v>
      </c>
      <c r="H4" s="78"/>
      <c r="I4" s="78"/>
      <c r="J4" s="78"/>
      <c r="K4" s="78"/>
      <c r="L4" s="78"/>
      <c r="M4" s="78"/>
      <c r="N4" s="78"/>
      <c r="O4" s="32"/>
      <c r="P4" s="32"/>
      <c r="Q4" s="32"/>
      <c r="R4" s="32"/>
      <c r="S4" s="32"/>
      <c r="T4" s="32"/>
      <c r="U4" s="32"/>
      <c r="V4" s="32"/>
      <c r="W4" s="32"/>
    </row>
    <row r="5" spans="1:23" ht="15" customHeight="1" x14ac:dyDescent="0.2">
      <c r="A5" s="32"/>
      <c r="B5" s="87"/>
      <c r="C5" s="87"/>
      <c r="D5" s="87"/>
      <c r="E5" s="87"/>
      <c r="F5" s="87"/>
      <c r="G5" s="78"/>
      <c r="H5" s="78"/>
      <c r="I5" s="78"/>
      <c r="J5" s="78"/>
      <c r="K5" s="78"/>
      <c r="L5" s="78"/>
      <c r="M5" s="78"/>
      <c r="N5" s="78"/>
      <c r="O5" s="32"/>
      <c r="P5" s="32"/>
      <c r="Q5" s="32"/>
      <c r="R5" s="32"/>
      <c r="S5" s="32"/>
      <c r="T5" s="32"/>
      <c r="U5" s="32"/>
      <c r="V5" s="32"/>
      <c r="W5" s="32"/>
    </row>
    <row r="6" spans="1:23" x14ac:dyDescent="0.2">
      <c r="A6" s="1"/>
      <c r="B6" s="1"/>
      <c r="C6" s="1"/>
      <c r="D6" s="1"/>
      <c r="E6" s="1"/>
      <c r="F6" s="1"/>
      <c r="G6" s="79"/>
      <c r="H6" s="79"/>
      <c r="I6" s="79"/>
      <c r="J6" s="79"/>
      <c r="K6" s="79"/>
      <c r="L6" s="79"/>
      <c r="M6" s="79"/>
      <c r="N6" s="79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x14ac:dyDescent="0.25">
      <c r="A8" s="1"/>
      <c r="B8" s="33" t="s">
        <v>52</v>
      </c>
      <c r="C8" s="31">
        <f t="shared" ref="C8:V8" si="0">SUM(C11:C71)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1"/>
    </row>
    <row r="9" spans="1:2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3" customHeight="1" x14ac:dyDescent="0.2">
      <c r="A10" s="1"/>
      <c r="B10" s="18" t="s">
        <v>51</v>
      </c>
      <c r="C10" s="18">
        <f>employee.01</f>
        <v>0</v>
      </c>
      <c r="D10" s="18">
        <f>employee.02</f>
        <v>0</v>
      </c>
      <c r="E10" s="18">
        <f>employee.03</f>
        <v>0</v>
      </c>
      <c r="F10" s="18">
        <f>employee.04</f>
        <v>0</v>
      </c>
      <c r="G10" s="18">
        <f>employee.05</f>
        <v>0</v>
      </c>
      <c r="H10" s="18">
        <f>employee.06</f>
        <v>0</v>
      </c>
      <c r="I10" s="18">
        <f>employee.07</f>
        <v>0</v>
      </c>
      <c r="J10" s="18">
        <f>employee.08</f>
        <v>0</v>
      </c>
      <c r="K10" s="18">
        <f>employee.09</f>
        <v>0</v>
      </c>
      <c r="L10" s="18">
        <f>employee.10</f>
        <v>0</v>
      </c>
      <c r="M10" s="18">
        <f>employee.11</f>
        <v>0</v>
      </c>
      <c r="N10" s="18">
        <f>employee.12</f>
        <v>0</v>
      </c>
      <c r="O10" s="18">
        <f>employee.13</f>
        <v>0</v>
      </c>
      <c r="P10" s="18">
        <f>employee.14</f>
        <v>0</v>
      </c>
      <c r="Q10" s="18">
        <f>employee.15</f>
        <v>0</v>
      </c>
      <c r="R10" s="18">
        <f>employee.16</f>
        <v>0</v>
      </c>
      <c r="S10" s="18">
        <f>employee.17</f>
        <v>0</v>
      </c>
      <c r="T10" s="18">
        <f>employee.18</f>
        <v>0</v>
      </c>
      <c r="U10" s="18">
        <f>employee.19</f>
        <v>0</v>
      </c>
      <c r="V10" s="18">
        <f>employee.20</f>
        <v>0</v>
      </c>
      <c r="W10" s="1"/>
    </row>
    <row r="11" spans="1:23" ht="15.75" x14ac:dyDescent="0.25">
      <c r="A11" s="32">
        <v>0</v>
      </c>
      <c r="B11" s="30">
        <f>IF(A11&lt;Löneberäkning!$I$6,EDATE(start.date,A11),"")</f>
        <v>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1"/>
    </row>
    <row r="12" spans="1:23" ht="15.75" x14ac:dyDescent="0.25">
      <c r="A12" s="32">
        <v>1</v>
      </c>
      <c r="B12" s="30">
        <f>IF(A12&lt;Löneberäkning!$I$6,EDATE(start.date,A12),"")</f>
        <v>31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1"/>
    </row>
    <row r="13" spans="1:23" ht="15.75" x14ac:dyDescent="0.25">
      <c r="A13" s="32">
        <v>2</v>
      </c>
      <c r="B13" s="30">
        <f>IF(A13&lt;Löneberäkning!$I$6,EDATE(start.date,A13),"")</f>
        <v>60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1"/>
    </row>
    <row r="14" spans="1:23" ht="15.75" x14ac:dyDescent="0.25">
      <c r="A14" s="32">
        <v>3</v>
      </c>
      <c r="B14" s="30">
        <f>IF(A14&lt;Löneberäkning!$I$6,EDATE(start.date,A14),"")</f>
        <v>91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1"/>
    </row>
    <row r="15" spans="1:23" ht="15.75" x14ac:dyDescent="0.25">
      <c r="A15" s="32">
        <v>4</v>
      </c>
      <c r="B15" s="30">
        <f>IF(A15&lt;Löneberäkning!$I$6,EDATE(start.date,A15),"")</f>
        <v>121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1"/>
    </row>
    <row r="16" spans="1:23" ht="15.75" x14ac:dyDescent="0.25">
      <c r="A16" s="32">
        <v>5</v>
      </c>
      <c r="B16" s="30">
        <f>IF(A16&lt;Löneberäkning!$I$6,EDATE(start.date,A16),"")</f>
        <v>152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1"/>
    </row>
    <row r="17" spans="1:23" ht="15.75" x14ac:dyDescent="0.25">
      <c r="A17" s="32">
        <v>6</v>
      </c>
      <c r="B17" s="30">
        <f>IF(A17&lt;Löneberäkning!$I$6,EDATE(start.date,A17),"")</f>
        <v>182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1"/>
    </row>
    <row r="18" spans="1:23" ht="15.75" x14ac:dyDescent="0.25">
      <c r="A18" s="32">
        <v>7</v>
      </c>
      <c r="B18" s="30">
        <f>IF(A18&lt;Löneberäkning!$I$6,EDATE(start.date,A18),"")</f>
        <v>213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1"/>
    </row>
    <row r="19" spans="1:23" ht="15.75" x14ac:dyDescent="0.25">
      <c r="A19" s="32">
        <v>8</v>
      </c>
      <c r="B19" s="30">
        <f>IF(A19&lt;Löneberäkning!$I$6,EDATE(start.date,A19),"")</f>
        <v>244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1"/>
    </row>
    <row r="20" spans="1:23" ht="15.75" x14ac:dyDescent="0.25">
      <c r="A20" s="32">
        <v>9</v>
      </c>
      <c r="B20" s="30">
        <f>IF(A20&lt;Löneberäkning!$I$6,EDATE(start.date,A20),"")</f>
        <v>274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1"/>
    </row>
    <row r="21" spans="1:23" ht="15.75" x14ac:dyDescent="0.25">
      <c r="A21" s="32">
        <v>10</v>
      </c>
      <c r="B21" s="30">
        <f>IF(A21&lt;Löneberäkning!$I$6,EDATE(start.date,A21),"")</f>
        <v>305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1"/>
    </row>
    <row r="22" spans="1:23" ht="15.75" x14ac:dyDescent="0.25">
      <c r="A22" s="32">
        <v>11</v>
      </c>
      <c r="B22" s="30">
        <f>IF(A22&lt;Löneberäkning!$I$6,EDATE(start.date,A22),"")</f>
        <v>335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1"/>
    </row>
    <row r="23" spans="1:23" ht="15.75" x14ac:dyDescent="0.25">
      <c r="A23" s="32">
        <v>12</v>
      </c>
      <c r="B23" s="30">
        <f>IF(A23&lt;Löneberäkning!$I$6,EDATE(start.date,A23),"")</f>
        <v>366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1"/>
    </row>
    <row r="24" spans="1:23" ht="15.75" x14ac:dyDescent="0.25">
      <c r="A24" s="32">
        <v>13</v>
      </c>
      <c r="B24" s="30">
        <f>IF(A24&lt;Löneberäkning!$I$6,EDATE(start.date,A24),"")</f>
        <v>397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1"/>
    </row>
    <row r="25" spans="1:23" ht="15.75" x14ac:dyDescent="0.25">
      <c r="A25" s="32">
        <v>14</v>
      </c>
      <c r="B25" s="30">
        <f>IF(A25&lt;Löneberäkning!$I$6,EDATE(start.date,A25),"")</f>
        <v>425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1"/>
    </row>
    <row r="26" spans="1:23" ht="15.75" x14ac:dyDescent="0.25">
      <c r="A26" s="32">
        <v>15</v>
      </c>
      <c r="B26" s="30">
        <f>IF(A26&lt;Löneberäkning!$I$6,EDATE(start.date,A26),"")</f>
        <v>456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1"/>
    </row>
    <row r="27" spans="1:23" ht="15.75" x14ac:dyDescent="0.25">
      <c r="A27" s="32">
        <v>16</v>
      </c>
      <c r="B27" s="30">
        <f>IF(A27&lt;Löneberäkning!$I$6,EDATE(start.date,A27),"")</f>
        <v>486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1"/>
    </row>
    <row r="28" spans="1:23" ht="15.75" x14ac:dyDescent="0.25">
      <c r="A28" s="32">
        <v>17</v>
      </c>
      <c r="B28" s="30">
        <f>IF(A28&lt;Löneberäkning!$I$6,EDATE(start.date,A28),"")</f>
        <v>517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1"/>
    </row>
    <row r="29" spans="1:23" ht="15.75" x14ac:dyDescent="0.25">
      <c r="A29" s="32">
        <v>18</v>
      </c>
      <c r="B29" s="30">
        <f>IF(A29&lt;Löneberäkning!$I$6,EDATE(start.date,A29),"")</f>
        <v>547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1"/>
    </row>
    <row r="30" spans="1:23" ht="15.75" x14ac:dyDescent="0.25">
      <c r="A30" s="32">
        <v>19</v>
      </c>
      <c r="B30" s="30">
        <f>IF(A30&lt;Löneberäkning!$I$6,EDATE(start.date,A30),"")</f>
        <v>578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1"/>
    </row>
    <row r="31" spans="1:23" ht="15.75" x14ac:dyDescent="0.25">
      <c r="A31" s="32">
        <v>20</v>
      </c>
      <c r="B31" s="30">
        <f>IF(A31&lt;Löneberäkning!$I$6,EDATE(start.date,A31),"")</f>
        <v>609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1"/>
    </row>
    <row r="32" spans="1:23" ht="15.75" x14ac:dyDescent="0.25">
      <c r="A32" s="32">
        <v>21</v>
      </c>
      <c r="B32" s="30">
        <f>IF(A32&lt;Löneberäkning!$I$6,EDATE(start.date,A32),"")</f>
        <v>639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1"/>
    </row>
    <row r="33" spans="1:23" ht="15.75" x14ac:dyDescent="0.25">
      <c r="A33" s="32">
        <v>22</v>
      </c>
      <c r="B33" s="30">
        <f>IF(A33&lt;Löneberäkning!$I$6,EDATE(start.date,A33),"")</f>
        <v>670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1"/>
    </row>
    <row r="34" spans="1:23" ht="15.75" x14ac:dyDescent="0.25">
      <c r="A34" s="32">
        <v>23</v>
      </c>
      <c r="B34" s="30">
        <f>IF(A34&lt;Löneberäkning!$I$6,EDATE(start.date,A34),"")</f>
        <v>700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1"/>
    </row>
    <row r="35" spans="1:23" ht="15.75" x14ac:dyDescent="0.25">
      <c r="A35" s="32">
        <v>24</v>
      </c>
      <c r="B35" s="30">
        <f>IF(A35&lt;Löneberäkning!$I$6,EDATE(start.date,A35),"")</f>
        <v>731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1"/>
    </row>
    <row r="36" spans="1:23" ht="15.75" x14ac:dyDescent="0.25">
      <c r="A36" s="32">
        <v>25</v>
      </c>
      <c r="B36" s="30">
        <f>IF(A36&lt;Löneberäkning!$I$6,EDATE(start.date,A36),"")</f>
        <v>762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1"/>
    </row>
    <row r="37" spans="1:23" ht="15.75" x14ac:dyDescent="0.25">
      <c r="A37" s="32">
        <v>26</v>
      </c>
      <c r="B37" s="30">
        <f>IF(A37&lt;Löneberäkning!$I$6,EDATE(start.date,A37),"")</f>
        <v>790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1"/>
    </row>
    <row r="38" spans="1:23" ht="15.75" x14ac:dyDescent="0.25">
      <c r="A38" s="32">
        <v>27</v>
      </c>
      <c r="B38" s="30">
        <f>IF(A38&lt;Löneberäkning!$I$6,EDATE(start.date,A38),"")</f>
        <v>821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1"/>
    </row>
    <row r="39" spans="1:23" ht="15.75" x14ac:dyDescent="0.25">
      <c r="A39" s="32">
        <v>28</v>
      </c>
      <c r="B39" s="30">
        <f>IF(A39&lt;Löneberäkning!$I$6,EDATE(start.date,A39),"")</f>
        <v>851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1"/>
    </row>
    <row r="40" spans="1:23" ht="15.75" x14ac:dyDescent="0.25">
      <c r="A40" s="32">
        <v>29</v>
      </c>
      <c r="B40" s="30">
        <f>IF(A40&lt;Löneberäkning!$I$6,EDATE(start.date,A40),"")</f>
        <v>882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1"/>
    </row>
    <row r="41" spans="1:23" ht="15.75" x14ac:dyDescent="0.25">
      <c r="A41" s="32">
        <v>30</v>
      </c>
      <c r="B41" s="30">
        <f>IF(A41&lt;Löneberäkning!$I$6,EDATE(start.date,A41),"")</f>
        <v>912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1"/>
    </row>
    <row r="42" spans="1:23" ht="15.75" x14ac:dyDescent="0.25">
      <c r="A42" s="32">
        <v>31</v>
      </c>
      <c r="B42" s="30">
        <f>IF(A42&lt;Löneberäkning!$I$6,EDATE(start.date,A42),"")</f>
        <v>943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"/>
    </row>
    <row r="43" spans="1:23" ht="15.75" x14ac:dyDescent="0.25">
      <c r="A43" s="32">
        <v>32</v>
      </c>
      <c r="B43" s="30">
        <f>IF(A43&lt;Löneberäkning!$I$6,EDATE(start.date,A43),"")</f>
        <v>974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1"/>
    </row>
    <row r="44" spans="1:23" ht="15.75" x14ac:dyDescent="0.25">
      <c r="A44" s="32">
        <v>33</v>
      </c>
      <c r="B44" s="30">
        <f>IF(A44&lt;Löneberäkning!$I$6,EDATE(start.date,A44),"")</f>
        <v>1004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1"/>
    </row>
    <row r="45" spans="1:23" ht="15.75" x14ac:dyDescent="0.25">
      <c r="A45" s="32">
        <v>34</v>
      </c>
      <c r="B45" s="30">
        <f>IF(A45&lt;Löneberäkning!$I$6,EDATE(start.date,A45),"")</f>
        <v>1035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1"/>
    </row>
    <row r="46" spans="1:23" ht="15.75" x14ac:dyDescent="0.25">
      <c r="A46" s="32">
        <v>35</v>
      </c>
      <c r="B46" s="30">
        <f>IF(A46&lt;Löneberäkning!$I$6,EDATE(start.date,A46),"")</f>
        <v>1065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"/>
    </row>
    <row r="47" spans="1:23" ht="15.75" x14ac:dyDescent="0.25">
      <c r="A47" s="32">
        <v>36</v>
      </c>
      <c r="B47" s="30">
        <f>IF(A47&lt;Löneberäkning!$I$6,EDATE(start.date,A47),"")</f>
        <v>1096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1"/>
    </row>
    <row r="48" spans="1:23" ht="15.75" x14ac:dyDescent="0.25">
      <c r="A48" s="32">
        <v>37</v>
      </c>
      <c r="B48" s="30">
        <f>IF(A48&lt;Löneberäkning!$I$6,EDATE(start.date,A48),"")</f>
        <v>1127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1"/>
    </row>
    <row r="49" spans="1:23" ht="15.75" x14ac:dyDescent="0.25">
      <c r="A49" s="32">
        <v>38</v>
      </c>
      <c r="B49" s="30">
        <f>IF(A49&lt;Löneberäkning!$I$6,EDATE(start.date,A49),"")</f>
        <v>1155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1"/>
    </row>
    <row r="50" spans="1:23" ht="15.75" x14ac:dyDescent="0.25">
      <c r="A50" s="32">
        <v>39</v>
      </c>
      <c r="B50" s="30">
        <f>IF(A50&lt;Löneberäkning!$I$6,EDATE(start.date,A50),"")</f>
        <v>1186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1"/>
    </row>
    <row r="51" spans="1:23" ht="15.75" x14ac:dyDescent="0.25">
      <c r="A51" s="32">
        <v>40</v>
      </c>
      <c r="B51" s="30">
        <f>IF(A51&lt;Löneberäkning!$I$6,EDATE(start.date,A51),"")</f>
        <v>1216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1"/>
    </row>
    <row r="52" spans="1:23" ht="15.75" x14ac:dyDescent="0.25">
      <c r="A52" s="32">
        <v>41</v>
      </c>
      <c r="B52" s="30">
        <f>IF(A52&lt;Löneberäkning!$I$6,EDATE(start.date,A52),"")</f>
        <v>1247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1"/>
    </row>
    <row r="53" spans="1:23" ht="15.75" x14ac:dyDescent="0.25">
      <c r="A53" s="32">
        <v>42</v>
      </c>
      <c r="B53" s="30">
        <f>IF(A53&lt;Löneberäkning!$I$6,EDATE(start.date,A53),"")</f>
        <v>1277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1"/>
    </row>
    <row r="54" spans="1:23" ht="15.75" x14ac:dyDescent="0.25">
      <c r="A54" s="32">
        <v>43</v>
      </c>
      <c r="B54" s="30">
        <f>IF(A54&lt;Löneberäkning!$I$6,EDATE(start.date,A54),"")</f>
        <v>1308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1"/>
    </row>
    <row r="55" spans="1:23" ht="15.75" x14ac:dyDescent="0.25">
      <c r="A55" s="32">
        <v>44</v>
      </c>
      <c r="B55" s="30">
        <f>IF(A55&lt;Löneberäkning!$I$6,EDATE(start.date,A55),"")</f>
        <v>1339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1"/>
    </row>
    <row r="56" spans="1:23" ht="15.75" x14ac:dyDescent="0.25">
      <c r="A56" s="32">
        <v>45</v>
      </c>
      <c r="B56" s="30">
        <f>IF(A56&lt;Löneberäkning!$I$6,EDATE(start.date,A56),"")</f>
        <v>1369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1"/>
    </row>
    <row r="57" spans="1:23" ht="15.75" x14ac:dyDescent="0.25">
      <c r="A57" s="32">
        <v>46</v>
      </c>
      <c r="B57" s="30">
        <f>IF(A57&lt;Löneberäkning!$I$6,EDATE(start.date,A57),"")</f>
        <v>1400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1"/>
    </row>
    <row r="58" spans="1:23" ht="15.75" x14ac:dyDescent="0.25">
      <c r="A58" s="32">
        <v>47</v>
      </c>
      <c r="B58" s="30">
        <f>IF(A58&lt;Löneberäkning!$I$6,EDATE(start.date,A58),"")</f>
        <v>1430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1"/>
    </row>
    <row r="59" spans="1:23" ht="15.75" x14ac:dyDescent="0.25">
      <c r="A59" s="32">
        <v>48</v>
      </c>
      <c r="B59" s="30">
        <f>IF(A59&lt;Löneberäkning!$I$6,EDATE(start.date,A59),"")</f>
        <v>1461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1"/>
    </row>
    <row r="60" spans="1:23" ht="15.75" x14ac:dyDescent="0.25">
      <c r="A60" s="32">
        <v>49</v>
      </c>
      <c r="B60" s="30">
        <f>IF(A60&lt;Löneberäkning!$I$6,EDATE(start.date,A60),"")</f>
        <v>1492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1"/>
    </row>
    <row r="61" spans="1:23" ht="15.75" x14ac:dyDescent="0.25">
      <c r="A61" s="32">
        <v>50</v>
      </c>
      <c r="B61" s="30">
        <f>IF(A61&lt;Löneberäkning!$I$6,EDATE(start.date,A61),"")</f>
        <v>1521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1"/>
    </row>
    <row r="62" spans="1:23" ht="15.75" x14ac:dyDescent="0.25">
      <c r="A62" s="32">
        <v>51</v>
      </c>
      <c r="B62" s="30">
        <f>IF(A62&lt;Löneberäkning!$I$6,EDATE(start.date,A62),"")</f>
        <v>1552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1"/>
    </row>
    <row r="63" spans="1:23" ht="15.75" x14ac:dyDescent="0.25">
      <c r="A63" s="32">
        <v>52</v>
      </c>
      <c r="B63" s="30">
        <f>IF(A63&lt;Löneberäkning!$I$6,EDATE(start.date,A63),"")</f>
        <v>1582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1"/>
    </row>
    <row r="64" spans="1:23" ht="15.75" x14ac:dyDescent="0.25">
      <c r="A64" s="32">
        <v>53</v>
      </c>
      <c r="B64" s="30">
        <f>IF(A64&lt;Löneberäkning!$I$6,EDATE(start.date,A64),"")</f>
        <v>1613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1"/>
    </row>
    <row r="65" spans="1:23" ht="15.75" x14ac:dyDescent="0.25">
      <c r="A65" s="32">
        <v>54</v>
      </c>
      <c r="B65" s="30">
        <f>IF(A65&lt;Löneberäkning!$I$6,EDATE(start.date,A65),"")</f>
        <v>1643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1"/>
    </row>
    <row r="66" spans="1:23" ht="15.75" x14ac:dyDescent="0.25">
      <c r="A66" s="32">
        <v>55</v>
      </c>
      <c r="B66" s="30">
        <f>IF(A66&lt;Löneberäkning!$I$6,EDATE(start.date,A66),"")</f>
        <v>1674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1"/>
    </row>
    <row r="67" spans="1:23" ht="15.75" x14ac:dyDescent="0.25">
      <c r="A67" s="32">
        <v>56</v>
      </c>
      <c r="B67" s="30">
        <f>IF(A67&lt;Löneberäkning!$I$6,EDATE(start.date,A67),"")</f>
        <v>1705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1"/>
    </row>
    <row r="68" spans="1:23" ht="15.75" x14ac:dyDescent="0.25">
      <c r="A68" s="32">
        <v>57</v>
      </c>
      <c r="B68" s="30">
        <f>IF(A68&lt;Löneberäkning!$I$6,EDATE(start.date,A68),"")</f>
        <v>1735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1"/>
    </row>
    <row r="69" spans="1:23" ht="15.75" x14ac:dyDescent="0.25">
      <c r="A69" s="32">
        <v>58</v>
      </c>
      <c r="B69" s="30">
        <f>IF(A69&lt;Löneberäkning!$I$6,EDATE(start.date,A69),"")</f>
        <v>1766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1"/>
    </row>
    <row r="70" spans="1:23" ht="15.75" x14ac:dyDescent="0.25">
      <c r="A70" s="32">
        <v>59</v>
      </c>
      <c r="B70" s="30">
        <f>IF(A70&lt;Löneberäkning!$I$6,EDATE(start.date,A70),"")</f>
        <v>1796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1"/>
    </row>
    <row r="71" spans="1:23" ht="15.75" x14ac:dyDescent="0.25">
      <c r="A71" s="32">
        <v>60</v>
      </c>
      <c r="B71" s="30">
        <f>IF(A71&lt;Löneberäkning!$I$6,EDATE(start.date,A71),"")</f>
        <v>1827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1"/>
    </row>
    <row r="72" spans="1:2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</sheetData>
  <sheetProtection sheet="1" formatCells="0" formatColumns="0" formatRows="0" insertColumns="0" insertRows="0" deleteColumns="0" deleteRows="0" sort="0" autoFilter="0"/>
  <mergeCells count="1">
    <mergeCell ref="B2:F5"/>
  </mergeCells>
  <conditionalFormatting sqref="G2:N6">
    <cfRule type="expression" dxfId="0" priority="1">
      <formula>helptext=FALSE</formula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8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EBED-B5FE-4DF9-ACC7-A277782CC839}">
  <sheetPr>
    <tabColor theme="1"/>
  </sheetPr>
  <dimension ref="A4:U55"/>
  <sheetViews>
    <sheetView topLeftCell="XFD1" workbookViewId="0">
      <selection activeCell="K16" sqref="K16"/>
    </sheetView>
  </sheetViews>
  <sheetFormatPr defaultColWidth="0" defaultRowHeight="14.25" outlineLevelCol="1" x14ac:dyDescent="0.2"/>
  <cols>
    <col min="1" max="4" width="9" hidden="1" customWidth="1" outlineLevel="1"/>
    <col min="5" max="5" width="12.75" hidden="1" customWidth="1" outlineLevel="1"/>
    <col min="6" max="6" width="14" hidden="1" customWidth="1" outlineLevel="1"/>
    <col min="7" max="7" width="4.375" hidden="1" customWidth="1" outlineLevel="1"/>
    <col min="8" max="8" width="24.25" hidden="1" customWidth="1" outlineLevel="1"/>
    <col min="9" max="12" width="9" hidden="1" customWidth="1" outlineLevel="1"/>
    <col min="13" max="13" width="15" hidden="1" customWidth="1" outlineLevel="1"/>
    <col min="14" max="14" width="16.875" hidden="1" customWidth="1" outlineLevel="1"/>
    <col min="15" max="15" width="17.125" hidden="1" customWidth="1" outlineLevel="1"/>
    <col min="16" max="19" width="9" hidden="1" customWidth="1" outlineLevel="1"/>
    <col min="20" max="20" width="9" hidden="1" customWidth="1" outlineLevel="1" collapsed="1"/>
    <col min="21" max="21" width="0" hidden="1" customWidth="1" outlineLevel="1" collapsed="1"/>
    <col min="22" max="16384" width="0" hidden="1" outlineLevel="1"/>
  </cols>
  <sheetData>
    <row r="4" spans="2:19" ht="15" x14ac:dyDescent="0.25">
      <c r="B4" s="3"/>
      <c r="C4" s="4"/>
      <c r="D4" s="4"/>
      <c r="E4" s="5" t="s">
        <v>3</v>
      </c>
      <c r="F4" s="6">
        <v>215</v>
      </c>
      <c r="G4" s="81" t="s">
        <v>147</v>
      </c>
      <c r="H4" s="80" t="s">
        <v>148</v>
      </c>
      <c r="M4" s="80" t="s">
        <v>146</v>
      </c>
    </row>
    <row r="5" spans="2:19" ht="15" x14ac:dyDescent="0.25">
      <c r="B5" s="7"/>
      <c r="C5" s="8"/>
      <c r="D5" s="8"/>
      <c r="E5" s="9" t="s">
        <v>4</v>
      </c>
      <c r="F5" s="10">
        <v>12</v>
      </c>
      <c r="M5" t="s">
        <v>45</v>
      </c>
      <c r="N5" s="82" t="s">
        <v>147</v>
      </c>
      <c r="O5" s="80" t="s">
        <v>152</v>
      </c>
    </row>
    <row r="6" spans="2:19" ht="15.75" x14ac:dyDescent="0.25">
      <c r="B6" s="7"/>
      <c r="C6" s="8"/>
      <c r="D6" s="8"/>
      <c r="E6" s="11" t="s">
        <v>5</v>
      </c>
      <c r="F6" s="12">
        <f>F4/F5</f>
        <v>17.916666666666668</v>
      </c>
      <c r="G6" s="81" t="s">
        <v>147</v>
      </c>
      <c r="H6" s="80" t="s">
        <v>149</v>
      </c>
      <c r="M6" t="s">
        <v>41</v>
      </c>
      <c r="N6" s="82" t="s">
        <v>147</v>
      </c>
      <c r="O6" s="80" t="s">
        <v>153</v>
      </c>
    </row>
    <row r="7" spans="2:19" ht="15" x14ac:dyDescent="0.25">
      <c r="B7" s="7"/>
      <c r="C7" s="8"/>
      <c r="D7" s="8"/>
      <c r="E7" s="9" t="s">
        <v>6</v>
      </c>
      <c r="F7" s="10">
        <v>30</v>
      </c>
      <c r="G7" s="81" t="s">
        <v>147</v>
      </c>
      <c r="H7" s="80" t="s">
        <v>150</v>
      </c>
    </row>
    <row r="8" spans="2:19" ht="15" x14ac:dyDescent="0.25">
      <c r="B8" s="13"/>
      <c r="C8" s="14"/>
      <c r="D8" s="14"/>
      <c r="E8" s="15" t="s">
        <v>7</v>
      </c>
      <c r="F8" s="16">
        <v>8</v>
      </c>
      <c r="G8" s="81" t="s">
        <v>147</v>
      </c>
      <c r="H8" s="80" t="s">
        <v>151</v>
      </c>
    </row>
    <row r="9" spans="2:19" ht="15.75" x14ac:dyDescent="0.25">
      <c r="S9" s="17" t="s">
        <v>24</v>
      </c>
    </row>
    <row r="10" spans="2:19" ht="15.75" x14ac:dyDescent="0.25">
      <c r="S10" s="2" t="s">
        <v>25</v>
      </c>
    </row>
    <row r="11" spans="2:19" ht="15.75" x14ac:dyDescent="0.25">
      <c r="S11" s="2" t="s">
        <v>26</v>
      </c>
    </row>
    <row r="12" spans="2:19" ht="15.75" x14ac:dyDescent="0.25">
      <c r="S12" s="2" t="s">
        <v>27</v>
      </c>
    </row>
    <row r="13" spans="2:19" ht="15.75" x14ac:dyDescent="0.25">
      <c r="S13" s="2" t="s">
        <v>28</v>
      </c>
    </row>
    <row r="14" spans="2:19" ht="15.75" x14ac:dyDescent="0.25">
      <c r="S14" s="2" t="s">
        <v>29</v>
      </c>
    </row>
    <row r="15" spans="2:19" ht="15.75" x14ac:dyDescent="0.25">
      <c r="S15" s="2" t="s">
        <v>30</v>
      </c>
    </row>
    <row r="16" spans="2:19" ht="15.75" x14ac:dyDescent="0.25">
      <c r="E16" t="s">
        <v>11</v>
      </c>
      <c r="F16" t="s">
        <v>33</v>
      </c>
      <c r="S16" s="2" t="s">
        <v>31</v>
      </c>
    </row>
    <row r="17" spans="5:19" ht="15.75" x14ac:dyDescent="0.25">
      <c r="E17">
        <f>employee.01</f>
        <v>0</v>
      </c>
      <c r="F17" t="str">
        <f>Foraldraledighet</f>
        <v>Föräldraledighet</v>
      </c>
      <c r="S17" s="2" t="s">
        <v>32</v>
      </c>
    </row>
    <row r="18" spans="5:19" ht="15.75" x14ac:dyDescent="0.25">
      <c r="E18" t="s">
        <v>11</v>
      </c>
      <c r="F18" t="s">
        <v>33</v>
      </c>
      <c r="S18" s="2" t="s">
        <v>13</v>
      </c>
    </row>
    <row r="19" spans="5:19" ht="15.75" x14ac:dyDescent="0.25">
      <c r="E19">
        <f>employee.02</f>
        <v>0</v>
      </c>
      <c r="F19" t="str">
        <f>Foraldraledighet</f>
        <v>Föräldraledighet</v>
      </c>
      <c r="S19" s="2" t="s">
        <v>14</v>
      </c>
    </row>
    <row r="20" spans="5:19" ht="15.75" x14ac:dyDescent="0.25">
      <c r="E20" t="s">
        <v>11</v>
      </c>
      <c r="F20" t="s">
        <v>33</v>
      </c>
      <c r="S20" s="2" t="s">
        <v>15</v>
      </c>
    </row>
    <row r="21" spans="5:19" ht="15.75" x14ac:dyDescent="0.25">
      <c r="E21">
        <f>employee.03</f>
        <v>0</v>
      </c>
      <c r="F21" t="str">
        <f>Foraldraledighet</f>
        <v>Föräldraledighet</v>
      </c>
      <c r="S21" s="2" t="s">
        <v>16</v>
      </c>
    </row>
    <row r="22" spans="5:19" ht="15.75" x14ac:dyDescent="0.25">
      <c r="E22" t="s">
        <v>11</v>
      </c>
      <c r="F22" t="s">
        <v>33</v>
      </c>
      <c r="M22">
        <f>employee.01</f>
        <v>0</v>
      </c>
      <c r="N22">
        <f>IF(M22="",,M22)</f>
        <v>0</v>
      </c>
      <c r="S22" s="2" t="s">
        <v>17</v>
      </c>
    </row>
    <row r="23" spans="5:19" ht="15.75" x14ac:dyDescent="0.25">
      <c r="E23">
        <f>employee.04</f>
        <v>0</v>
      </c>
      <c r="F23" t="str">
        <f>Foraldraledighet</f>
        <v>Föräldraledighet</v>
      </c>
      <c r="M23">
        <f>employee.02</f>
        <v>0</v>
      </c>
      <c r="N23">
        <f t="shared" ref="N23:N41" si="0">IF(M23="",,M23)</f>
        <v>0</v>
      </c>
      <c r="S23" s="2" t="s">
        <v>18</v>
      </c>
    </row>
    <row r="24" spans="5:19" ht="15.75" x14ac:dyDescent="0.25">
      <c r="E24" t="s">
        <v>11</v>
      </c>
      <c r="F24" t="s">
        <v>33</v>
      </c>
      <c r="M24">
        <f>employee.03</f>
        <v>0</v>
      </c>
      <c r="N24">
        <f t="shared" si="0"/>
        <v>0</v>
      </c>
      <c r="S24" s="2" t="s">
        <v>19</v>
      </c>
    </row>
    <row r="25" spans="5:19" ht="15.75" x14ac:dyDescent="0.25">
      <c r="E25">
        <f>employee.05</f>
        <v>0</v>
      </c>
      <c r="F25" t="str">
        <f>Foraldraledighet</f>
        <v>Föräldraledighet</v>
      </c>
      <c r="M25">
        <f>employee.04</f>
        <v>0</v>
      </c>
      <c r="N25">
        <f t="shared" si="0"/>
        <v>0</v>
      </c>
      <c r="S25" s="2" t="s">
        <v>20</v>
      </c>
    </row>
    <row r="26" spans="5:19" ht="15.75" x14ac:dyDescent="0.25">
      <c r="E26" t="s">
        <v>11</v>
      </c>
      <c r="F26" t="s">
        <v>33</v>
      </c>
      <c r="M26">
        <f>employee.05</f>
        <v>0</v>
      </c>
      <c r="N26">
        <f t="shared" si="0"/>
        <v>0</v>
      </c>
      <c r="S26" s="2" t="s">
        <v>21</v>
      </c>
    </row>
    <row r="27" spans="5:19" ht="15.75" x14ac:dyDescent="0.25">
      <c r="E27">
        <f>employee.06</f>
        <v>0</v>
      </c>
      <c r="F27" t="str">
        <f>Foraldraledighet</f>
        <v>Föräldraledighet</v>
      </c>
      <c r="M27">
        <f>employee.06</f>
        <v>0</v>
      </c>
      <c r="N27">
        <f t="shared" si="0"/>
        <v>0</v>
      </c>
      <c r="S27" s="2" t="s">
        <v>22</v>
      </c>
    </row>
    <row r="28" spans="5:19" ht="15.75" x14ac:dyDescent="0.25">
      <c r="E28" t="s">
        <v>11</v>
      </c>
      <c r="F28" t="s">
        <v>33</v>
      </c>
      <c r="M28">
        <f>employee.07</f>
        <v>0</v>
      </c>
      <c r="N28">
        <f t="shared" si="0"/>
        <v>0</v>
      </c>
      <c r="S28" s="2" t="s">
        <v>23</v>
      </c>
    </row>
    <row r="29" spans="5:19" x14ac:dyDescent="0.2">
      <c r="E29">
        <f>employee.07</f>
        <v>0</v>
      </c>
      <c r="F29" t="str">
        <f>Foraldraledighet</f>
        <v>Föräldraledighet</v>
      </c>
      <c r="M29">
        <f>employee.08</f>
        <v>0</v>
      </c>
      <c r="N29">
        <f t="shared" si="0"/>
        <v>0</v>
      </c>
    </row>
    <row r="30" spans="5:19" x14ac:dyDescent="0.2">
      <c r="E30" t="s">
        <v>11</v>
      </c>
      <c r="F30" t="s">
        <v>33</v>
      </c>
      <c r="M30">
        <f>employee.09</f>
        <v>0</v>
      </c>
      <c r="N30">
        <f t="shared" si="0"/>
        <v>0</v>
      </c>
    </row>
    <row r="31" spans="5:19" x14ac:dyDescent="0.2">
      <c r="E31">
        <f>employee.08</f>
        <v>0</v>
      </c>
      <c r="F31" t="str">
        <f>Foraldraledighet</f>
        <v>Föräldraledighet</v>
      </c>
      <c r="M31">
        <f>employee.10</f>
        <v>0</v>
      </c>
      <c r="N31">
        <f t="shared" si="0"/>
        <v>0</v>
      </c>
    </row>
    <row r="32" spans="5:19" x14ac:dyDescent="0.2">
      <c r="E32" t="s">
        <v>11</v>
      </c>
      <c r="F32" t="s">
        <v>33</v>
      </c>
      <c r="M32">
        <f>employee.11</f>
        <v>0</v>
      </c>
      <c r="N32">
        <f t="shared" si="0"/>
        <v>0</v>
      </c>
    </row>
    <row r="33" spans="5:14" x14ac:dyDescent="0.2">
      <c r="E33">
        <f>employee.09</f>
        <v>0</v>
      </c>
      <c r="F33" t="str">
        <f>Foraldraledighet</f>
        <v>Föräldraledighet</v>
      </c>
      <c r="M33">
        <f>employee.12</f>
        <v>0</v>
      </c>
      <c r="N33">
        <f t="shared" si="0"/>
        <v>0</v>
      </c>
    </row>
    <row r="34" spans="5:14" x14ac:dyDescent="0.2">
      <c r="E34" t="s">
        <v>11</v>
      </c>
      <c r="F34" t="s">
        <v>33</v>
      </c>
      <c r="M34">
        <f>employee.13</f>
        <v>0</v>
      </c>
      <c r="N34">
        <f t="shared" si="0"/>
        <v>0</v>
      </c>
    </row>
    <row r="35" spans="5:14" x14ac:dyDescent="0.2">
      <c r="E35">
        <f>employee.10</f>
        <v>0</v>
      </c>
      <c r="F35" t="str">
        <f>Foraldraledighet</f>
        <v>Föräldraledighet</v>
      </c>
      <c r="M35">
        <f>employee.14</f>
        <v>0</v>
      </c>
      <c r="N35">
        <f t="shared" si="0"/>
        <v>0</v>
      </c>
    </row>
    <row r="36" spans="5:14" x14ac:dyDescent="0.2">
      <c r="E36" t="s">
        <v>11</v>
      </c>
      <c r="F36" t="s">
        <v>33</v>
      </c>
      <c r="M36">
        <f>employee.15</f>
        <v>0</v>
      </c>
      <c r="N36">
        <f t="shared" si="0"/>
        <v>0</v>
      </c>
    </row>
    <row r="37" spans="5:14" x14ac:dyDescent="0.2">
      <c r="E37">
        <f>employee.11</f>
        <v>0</v>
      </c>
      <c r="F37" t="str">
        <f>Foraldraledighet</f>
        <v>Föräldraledighet</v>
      </c>
      <c r="M37">
        <f>employee.16</f>
        <v>0</v>
      </c>
      <c r="N37">
        <f t="shared" si="0"/>
        <v>0</v>
      </c>
    </row>
    <row r="38" spans="5:14" x14ac:dyDescent="0.2">
      <c r="E38" t="s">
        <v>11</v>
      </c>
      <c r="F38" t="s">
        <v>33</v>
      </c>
      <c r="M38">
        <f>employee.17</f>
        <v>0</v>
      </c>
      <c r="N38">
        <f t="shared" si="0"/>
        <v>0</v>
      </c>
    </row>
    <row r="39" spans="5:14" x14ac:dyDescent="0.2">
      <c r="E39">
        <f>employee.12</f>
        <v>0</v>
      </c>
      <c r="F39" t="str">
        <f>Foraldraledighet</f>
        <v>Föräldraledighet</v>
      </c>
      <c r="M39">
        <f>employee.18</f>
        <v>0</v>
      </c>
      <c r="N39">
        <f t="shared" si="0"/>
        <v>0</v>
      </c>
    </row>
    <row r="40" spans="5:14" x14ac:dyDescent="0.2">
      <c r="E40" t="s">
        <v>11</v>
      </c>
      <c r="F40" t="s">
        <v>33</v>
      </c>
      <c r="M40">
        <f>employee.19</f>
        <v>0</v>
      </c>
      <c r="N40">
        <f t="shared" si="0"/>
        <v>0</v>
      </c>
    </row>
    <row r="41" spans="5:14" x14ac:dyDescent="0.2">
      <c r="E41">
        <f>employee.13</f>
        <v>0</v>
      </c>
      <c r="F41" t="str">
        <f>Foraldraledighet</f>
        <v>Föräldraledighet</v>
      </c>
      <c r="M41">
        <f>employee.20</f>
        <v>0</v>
      </c>
      <c r="N41">
        <f t="shared" si="0"/>
        <v>0</v>
      </c>
    </row>
    <row r="42" spans="5:14" x14ac:dyDescent="0.2">
      <c r="E42" t="s">
        <v>11</v>
      </c>
      <c r="F42" t="s">
        <v>33</v>
      </c>
    </row>
    <row r="43" spans="5:14" x14ac:dyDescent="0.2">
      <c r="E43">
        <f>employee.14</f>
        <v>0</v>
      </c>
      <c r="F43" t="str">
        <f>Foraldraledighet</f>
        <v>Föräldraledighet</v>
      </c>
    </row>
    <row r="44" spans="5:14" x14ac:dyDescent="0.2">
      <c r="E44" t="s">
        <v>11</v>
      </c>
      <c r="F44" t="s">
        <v>33</v>
      </c>
    </row>
    <row r="45" spans="5:14" x14ac:dyDescent="0.2">
      <c r="E45">
        <f>employee.15</f>
        <v>0</v>
      </c>
      <c r="F45" t="str">
        <f>Foraldraledighet</f>
        <v>Föräldraledighet</v>
      </c>
    </row>
    <row r="46" spans="5:14" x14ac:dyDescent="0.2">
      <c r="E46" t="s">
        <v>11</v>
      </c>
      <c r="F46" t="s">
        <v>33</v>
      </c>
    </row>
    <row r="47" spans="5:14" x14ac:dyDescent="0.2">
      <c r="E47">
        <f>employee.16</f>
        <v>0</v>
      </c>
      <c r="F47" t="str">
        <f>Foraldraledighet</f>
        <v>Föräldraledighet</v>
      </c>
    </row>
    <row r="48" spans="5:14" x14ac:dyDescent="0.2">
      <c r="E48" t="s">
        <v>11</v>
      </c>
      <c r="F48" t="s">
        <v>33</v>
      </c>
    </row>
    <row r="49" spans="5:6" x14ac:dyDescent="0.2">
      <c r="E49">
        <f>employee.17</f>
        <v>0</v>
      </c>
      <c r="F49" t="str">
        <f>Foraldraledighet</f>
        <v>Föräldraledighet</v>
      </c>
    </row>
    <row r="50" spans="5:6" x14ac:dyDescent="0.2">
      <c r="E50" t="s">
        <v>11</v>
      </c>
      <c r="F50" t="s">
        <v>33</v>
      </c>
    </row>
    <row r="51" spans="5:6" x14ac:dyDescent="0.2">
      <c r="E51">
        <f>employee.18</f>
        <v>0</v>
      </c>
      <c r="F51" t="str">
        <f>Foraldraledighet</f>
        <v>Föräldraledighet</v>
      </c>
    </row>
    <row r="52" spans="5:6" x14ac:dyDescent="0.2">
      <c r="E52" t="s">
        <v>11</v>
      </c>
      <c r="F52" t="s">
        <v>33</v>
      </c>
    </row>
    <row r="53" spans="5:6" x14ac:dyDescent="0.2">
      <c r="E53">
        <f>employee.19</f>
        <v>0</v>
      </c>
      <c r="F53" t="str">
        <f>Foraldraledighet</f>
        <v>Föräldraledighet</v>
      </c>
    </row>
    <row r="54" spans="5:6" x14ac:dyDescent="0.2">
      <c r="E54" t="s">
        <v>11</v>
      </c>
      <c r="F54" t="s">
        <v>33</v>
      </c>
    </row>
    <row r="55" spans="5:6" x14ac:dyDescent="0.2">
      <c r="E55">
        <f>employee.20</f>
        <v>0</v>
      </c>
      <c r="F55" t="str">
        <f>Foraldraledighet</f>
        <v>Föräldraledighet</v>
      </c>
    </row>
  </sheetData>
  <sheetProtection algorithmName="SHA-512" hashValue="XlA0BgZRx1p6LFEMvHzNb8+Rg0YSVyqXWQUAjn7LwtlOlX+T7s2MKIJoj3ZFN9NcqSXJKD0nVMFLh1L7z/UTOQ==" saltValue="PS362gPfSh1DjWYGm2vmh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56</vt:i4>
      </vt:variant>
    </vt:vector>
  </HeadingPairs>
  <TitlesOfParts>
    <vt:vector size="61" baseType="lpstr">
      <vt:lpstr>Instruktion</vt:lpstr>
      <vt:lpstr>Exempel</vt:lpstr>
      <vt:lpstr>Löneberäkning</vt:lpstr>
      <vt:lpstr>Timmar</vt:lpstr>
      <vt:lpstr>Def</vt:lpstr>
      <vt:lpstr>employee.01</vt:lpstr>
      <vt:lpstr>employee.02</vt:lpstr>
      <vt:lpstr>employee.03</vt:lpstr>
      <vt:lpstr>employee.04</vt:lpstr>
      <vt:lpstr>employee.05</vt:lpstr>
      <vt:lpstr>employee.06</vt:lpstr>
      <vt:lpstr>employee.07</vt:lpstr>
      <vt:lpstr>employee.08</vt:lpstr>
      <vt:lpstr>employee.09</vt:lpstr>
      <vt:lpstr>employee.10</vt:lpstr>
      <vt:lpstr>employee.11</vt:lpstr>
      <vt:lpstr>employee.12</vt:lpstr>
      <vt:lpstr>employee.13</vt:lpstr>
      <vt:lpstr>employee.14</vt:lpstr>
      <vt:lpstr>employee.15</vt:lpstr>
      <vt:lpstr>employee.16</vt:lpstr>
      <vt:lpstr>employee.17</vt:lpstr>
      <vt:lpstr>employee.18</vt:lpstr>
      <vt:lpstr>employee.19</vt:lpstr>
      <vt:lpstr>employee.20</vt:lpstr>
      <vt:lpstr>end.date</vt:lpstr>
      <vt:lpstr>Foraldraledighet</vt:lpstr>
      <vt:lpstr>helptext</vt:lpstr>
      <vt:lpstr>Heltid.el.Deltid</vt:lpstr>
      <vt:lpstr>hours.per.day</vt:lpstr>
      <vt:lpstr>list.arbetstid</vt:lpstr>
      <vt:lpstr>list.employees</vt:lpstr>
      <vt:lpstr>numer.month.in.period</vt:lpstr>
      <vt:lpstr>Löneberäkning!Print_Titles</vt:lpstr>
      <vt:lpstr>prod.days.per.month</vt:lpstr>
      <vt:lpstr>prod.days.per.year</vt:lpstr>
      <vt:lpstr>standard.days.per.month</vt:lpstr>
      <vt:lpstr>start.date</vt:lpstr>
      <vt:lpstr>sum.h.01</vt:lpstr>
      <vt:lpstr>sum.h.02</vt:lpstr>
      <vt:lpstr>sum.h.03</vt:lpstr>
      <vt:lpstr>sum.h.04</vt:lpstr>
      <vt:lpstr>sum.h.05</vt:lpstr>
      <vt:lpstr>sum.h.06</vt:lpstr>
      <vt:lpstr>sum.h.07</vt:lpstr>
      <vt:lpstr>sum.h.08</vt:lpstr>
      <vt:lpstr>sum.h.09</vt:lpstr>
      <vt:lpstr>sum.h.10</vt:lpstr>
      <vt:lpstr>sum.h.11</vt:lpstr>
      <vt:lpstr>sum.h.12</vt:lpstr>
      <vt:lpstr>sum.h.13</vt:lpstr>
      <vt:lpstr>sum.h.14</vt:lpstr>
      <vt:lpstr>sum.h.15</vt:lpstr>
      <vt:lpstr>sum.h.16</vt:lpstr>
      <vt:lpstr>sum.h.17</vt:lpstr>
      <vt:lpstr>sum.h.18</vt:lpstr>
      <vt:lpstr>sum.h.19</vt:lpstr>
      <vt:lpstr>sum.h.20</vt:lpstr>
      <vt:lpstr>Timmar!Utskriftsområde</vt:lpstr>
      <vt:lpstr>Löneberäkning!Utskriftsrubriker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Hanson</dc:creator>
  <cp:lastModifiedBy>Kristina Hanson</cp:lastModifiedBy>
  <cp:lastPrinted>2023-11-01T12:23:35Z</cp:lastPrinted>
  <dcterms:created xsi:type="dcterms:W3CDTF">2020-01-16T08:39:21Z</dcterms:created>
  <dcterms:modified xsi:type="dcterms:W3CDTF">2024-04-12T08:54:36Z</dcterms:modified>
</cp:coreProperties>
</file>