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rha5628\Downloads\"/>
    </mc:Choice>
  </mc:AlternateContent>
  <xr:revisionPtr revIDLastSave="0" documentId="8_{8335909E-006C-4AFE-9412-1E6A27E9FE6D}" xr6:coauthVersionLast="47" xr6:coauthVersionMax="47" xr10:uidLastSave="{00000000-0000-0000-0000-000000000000}"/>
  <bookViews>
    <workbookView xWindow="-120" yWindow="-120" windowWidth="38640" windowHeight="21240" tabRatio="578" xr2:uid="{00000000-000D-0000-FFFF-FFFF00000000}"/>
  </bookViews>
  <sheets>
    <sheet name="Instruktion" sheetId="4" r:id="rId1"/>
    <sheet name="MSCA" sheetId="1" r:id="rId2"/>
    <sheet name="Samfinansiering" sheetId="5" r:id="rId3"/>
    <sheet name="Calc" sheetId="3" state="hidden" r:id="rId4"/>
    <sheet name="Def" sheetId="2" state="hidden" r:id="rId5"/>
  </sheets>
  <definedNames>
    <definedName name="Aldersgrupp">MSCA!$AA$11</definedName>
    <definedName name="aldersgrupp.1">Def!$G$10</definedName>
    <definedName name="aldersgrupp.2">Def!$G$11</definedName>
    <definedName name="aldersgrupp.3">Def!$G$12</definedName>
    <definedName name="aldersgrupp.4">Def!$G$13</definedName>
    <definedName name="Avstamning">Def!$I$11</definedName>
    <definedName name="Bidrag.bruttolon">MSCA!$AE$41</definedName>
    <definedName name="bruttolon">Samfinansiering!$N$13</definedName>
    <definedName name="Budgetering">Def!$I$10</definedName>
    <definedName name="doktorandniva">MSCA!$M$21</definedName>
    <definedName name="errorlevel">Calc!$C$54</definedName>
    <definedName name="familj">MSCA!$M$19</definedName>
    <definedName name="familj.ja">Def!$M$4</definedName>
    <definedName name="familj.nej">Def!$M$5</definedName>
    <definedName name="Funktion">MSCA!$M$9</definedName>
    <definedName name="IF">Def!$E$5</definedName>
    <definedName name="ITN">Def!$E$4</definedName>
    <definedName name="koeff.forskarskatt">Calc!$G$10</definedName>
    <definedName name="kr.50">MSCA!$BP$19</definedName>
    <definedName name="kr.80">MSCA!$BP$21</definedName>
    <definedName name="kr.ingangslon">MSCA!$BP$17</definedName>
    <definedName name="kr.manad">MSCA!$AE$31</definedName>
    <definedName name="list.aldersgrupp">Def!$G$10:$G$11</definedName>
    <definedName name="list.doktorandniva">Def!$K$10:$K$12</definedName>
    <definedName name="list.doktorandstegen">Def!$M$10:$M$11</definedName>
    <definedName name="list.family">Def!$M$4:$M$5</definedName>
    <definedName name="list.funktion">Def!$I$10:$I$11</definedName>
    <definedName name="list.LKP">Def!$O$4:$O$15</definedName>
    <definedName name="list.projekttyp">Def!$E$4:$E$5</definedName>
    <definedName name="list.WP">Def!$C$4:$C$7</definedName>
    <definedName name="LKP.2010">Def!$O$4</definedName>
    <definedName name="LKP.2011">Def!$O$5</definedName>
    <definedName name="LKP.2012">Def!$O$6</definedName>
    <definedName name="LKP.2013">Def!$O$7</definedName>
    <definedName name="LKP.2014">Def!$O$8</definedName>
    <definedName name="LKP.2015_1">Def!$O$9</definedName>
    <definedName name="LKP.2015_2">Def!$O$10</definedName>
    <definedName name="LKP.2015_3">Def!$O$11</definedName>
    <definedName name="LKP.2016_1">Def!$O$12</definedName>
    <definedName name="LKP.2016_2">Def!$O$13</definedName>
    <definedName name="LKP.2017">Def!$O$14</definedName>
    <definedName name="LKP.2018">Def!$O$15</definedName>
    <definedName name="manader">MSCA!$M$15</definedName>
    <definedName name="niva.50">Def!$K$11</definedName>
    <definedName name="niva.80">Def!$K$12</definedName>
    <definedName name="niva.ingangslon">Def!$K$10</definedName>
    <definedName name="svar.doktorandstegen">MSCA!$AW$37</definedName>
    <definedName name="tabell.IF">Tabell13[#All]</definedName>
    <definedName name="tabell.ITN">Tabell1[[#All],[År]:[Management &amp; Indirect costs]]</definedName>
    <definedName name="tabell.LKP">Tabell3[#All]</definedName>
    <definedName name="typ.projekt">MSCA!$M$13</definedName>
    <definedName name="use.age?">Calc!$F$36</definedName>
    <definedName name="UT_family_allowance">Calc!$F$15</definedName>
    <definedName name="UT_koeficient">Calc!$C$15</definedName>
    <definedName name="UT_living_allowance">Calc!$D$15</definedName>
    <definedName name="UT_LKP_family">Calc!$K$15</definedName>
    <definedName name="UT_LKP_living">Calc!$I$15</definedName>
    <definedName name="UT_LKP_mobility">Calc!$J$15</definedName>
    <definedName name="UT_mgt_IDC">Calc!$H$15</definedName>
    <definedName name="UT_mobility_allowance">Calc!$E$15</definedName>
    <definedName name="UT_research">Calc!$G$15</definedName>
    <definedName name="_xlnm.Print_Area" localSheetId="1">MSCA!$B$1:$BW$86</definedName>
    <definedName name="_xlnm.Print_Area" localSheetId="2">Samfinansiering!$A$1:$BH$53</definedName>
    <definedName name="vaxelkurs">MSCA!$M$17</definedName>
    <definedName name="WP">MSCA!$M$11</definedName>
    <definedName name="WP_1">Def!$C$4</definedName>
    <definedName name="WP_2">Def!$C$5</definedName>
    <definedName name="WP_3">Def!$C$6</definedName>
    <definedName name="WP_4">Def!$C$7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21" i="1" l="1"/>
  <c r="BP19" i="1"/>
  <c r="BP17" i="1"/>
  <c r="AX24" i="1" l="1"/>
  <c r="C21" i="1" l="1"/>
  <c r="BH22" i="1"/>
  <c r="BH21" i="1"/>
  <c r="BH19" i="1"/>
  <c r="BH17" i="1"/>
  <c r="AX27" i="1" l="1"/>
  <c r="AY37" i="1"/>
  <c r="AU30" i="5" l="1"/>
  <c r="AB30" i="5" l="1"/>
  <c r="BH1" i="5" l="1"/>
  <c r="C46" i="3" l="1"/>
  <c r="C44" i="3"/>
  <c r="C41" i="3"/>
  <c r="C40" i="3"/>
  <c r="C39" i="3"/>
  <c r="C38" i="3"/>
  <c r="C37" i="3"/>
  <c r="BP29" i="1"/>
  <c r="BP28" i="1"/>
  <c r="BG28" i="1"/>
  <c r="AX29" i="1"/>
  <c r="AX28" i="1"/>
  <c r="G9" i="3"/>
  <c r="H9" i="3"/>
  <c r="H37" i="3"/>
  <c r="H38" i="3"/>
  <c r="F2" i="3"/>
  <c r="E9" i="3"/>
  <c r="H36" i="3"/>
  <c r="H35" i="3"/>
  <c r="J15" i="3" l="1"/>
  <c r="K15" i="3"/>
  <c r="I15" i="3"/>
  <c r="C54" i="3"/>
  <c r="F9" i="3"/>
  <c r="F11" i="3" l="1"/>
  <c r="F6" i="3"/>
  <c r="F5" i="3"/>
  <c r="F4" i="3"/>
  <c r="F3" i="3"/>
  <c r="G3" i="3" s="1"/>
  <c r="E15" i="3" l="1"/>
  <c r="G15" i="3"/>
  <c r="D15" i="3"/>
  <c r="C15" i="3"/>
  <c r="BB11" i="1" s="1"/>
  <c r="H15" i="3"/>
  <c r="F15" i="3"/>
  <c r="BB19" i="1" l="1"/>
  <c r="BB13" i="1"/>
  <c r="S10" i="5"/>
  <c r="AA19" i="1"/>
  <c r="BP11" i="1"/>
  <c r="G42" i="1"/>
  <c r="BP15" i="1"/>
  <c r="G48" i="1"/>
  <c r="BP13" i="1"/>
  <c r="G45" i="1"/>
  <c r="P32" i="1"/>
  <c r="P44" i="1" s="1"/>
  <c r="BB15" i="1"/>
  <c r="P33" i="1"/>
  <c r="P47" i="1" s="1"/>
  <c r="BB17" i="1"/>
  <c r="P31" i="1"/>
  <c r="AE31" i="1" l="1"/>
  <c r="AC38" i="1" s="1"/>
  <c r="P41" i="1"/>
  <c r="AE44" i="1"/>
  <c r="AM44" i="1" s="1"/>
  <c r="AE32" i="1"/>
  <c r="AM32" i="1" s="1"/>
  <c r="BG32" i="1" s="1"/>
  <c r="AE33" i="1"/>
  <c r="AM33" i="1" s="1"/>
  <c r="BG33" i="1" s="1"/>
  <c r="BP33" i="1" s="1"/>
  <c r="AM10" i="5"/>
  <c r="AU10" i="5" s="1"/>
  <c r="P66" i="1"/>
  <c r="W32" i="1"/>
  <c r="W33" i="1"/>
  <c r="P67" i="1"/>
  <c r="AE67" i="1" s="1"/>
  <c r="BB21" i="1"/>
  <c r="P35" i="1"/>
  <c r="P81" i="1" s="1"/>
  <c r="AE81" i="1" s="1"/>
  <c r="W31" i="1"/>
  <c r="P45" i="1" l="1"/>
  <c r="AE45" i="1" s="1"/>
  <c r="AM45" i="1" s="1"/>
  <c r="W44" i="1"/>
  <c r="AE66" i="1"/>
  <c r="AM66" i="1" s="1"/>
  <c r="BP32" i="1"/>
  <c r="P48" i="1"/>
  <c r="AE48" i="1" s="1"/>
  <c r="AM48" i="1" s="1"/>
  <c r="AE47" i="1"/>
  <c r="AM47" i="1" s="1"/>
  <c r="P42" i="1"/>
  <c r="AE42" i="1" s="1"/>
  <c r="AM42" i="1" s="1"/>
  <c r="AE41" i="1"/>
  <c r="C14" i="5" s="1"/>
  <c r="AM31" i="1"/>
  <c r="BG31" i="1" s="1"/>
  <c r="P69" i="1"/>
  <c r="P82" i="1" s="1"/>
  <c r="W66" i="1"/>
  <c r="W35" i="1"/>
  <c r="W81" i="1" s="1"/>
  <c r="W47" i="1"/>
  <c r="W67" i="1"/>
  <c r="AM67" i="1"/>
  <c r="P53" i="1"/>
  <c r="AE53" i="1" s="1"/>
  <c r="W41" i="1"/>
  <c r="AE35" i="1"/>
  <c r="BP31" i="1" l="1"/>
  <c r="BG37" i="1"/>
  <c r="W45" i="1"/>
  <c r="AE82" i="1"/>
  <c r="AM82" i="1" s="1"/>
  <c r="AM69" i="1"/>
  <c r="W48" i="1"/>
  <c r="S13" i="5"/>
  <c r="P84" i="1"/>
  <c r="AM81" i="1"/>
  <c r="AM41" i="1"/>
  <c r="AM35" i="1"/>
  <c r="W69" i="1"/>
  <c r="AE69" i="1"/>
  <c r="W53" i="1"/>
  <c r="P54" i="1"/>
  <c r="W42" i="1"/>
  <c r="AM13" i="5" l="1"/>
  <c r="AU13" i="5" s="1"/>
  <c r="AE84" i="1"/>
  <c r="AM84" i="1"/>
  <c r="P50" i="1"/>
  <c r="AE54" i="1"/>
  <c r="AM54" i="1" s="1"/>
  <c r="BB29" i="5"/>
  <c r="W82" i="1"/>
  <c r="W84" i="1" s="1"/>
  <c r="AM53" i="1"/>
  <c r="W54" i="1"/>
  <c r="W50" i="1" s="1"/>
  <c r="AU28" i="5" l="1"/>
  <c r="BB28" i="5" s="1"/>
  <c r="AU29" i="5"/>
  <c r="BB31" i="5"/>
  <c r="AU31" i="5" s="1"/>
  <c r="AE50" i="1"/>
  <c r="AM50" i="1"/>
  <c r="AT33" i="5" l="1"/>
  <c r="BB33" i="5" s="1"/>
  <c r="AZ3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Bergvall</author>
  </authors>
  <commentList>
    <comment ref="C15" authorId="0" shapeId="0" xr:uid="{00000000-0006-0000-0100-000001000000}">
      <text>
        <r>
          <rPr>
            <b/>
            <sz val="9"/>
            <color indexed="81"/>
            <rFont val="Tahoma"/>
            <family val="2"/>
          </rPr>
          <t>Avser hur många månader MSCA-forskaren får lön i projektet</t>
        </r>
        <r>
          <rPr>
            <sz val="9"/>
            <color indexed="81"/>
            <rFont val="Tahoma"/>
            <family val="2"/>
          </rPr>
          <t xml:space="preserve">
</t>
        </r>
      </text>
    </comment>
    <comment ref="AE41" authorId="0" shapeId="0" xr:uid="{00000000-0006-0000-0100-000002000000}">
      <text>
        <r>
          <rPr>
            <b/>
            <sz val="9"/>
            <color indexed="81"/>
            <rFont val="Tahoma"/>
            <family val="2"/>
          </rPr>
          <t>Det är detta som är den jämförbara månadslönen.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Bergvall</author>
  </authors>
  <commentList>
    <comment ref="D3" authorId="0" shapeId="0" xr:uid="{00000000-0006-0000-0300-000001000000}">
      <text>
        <r>
          <rPr>
            <b/>
            <sz val="9"/>
            <color indexed="81"/>
            <rFont val="Tahoma"/>
            <family val="2"/>
          </rPr>
          <t>Daniel Bergvall:</t>
        </r>
        <r>
          <rPr>
            <sz val="9"/>
            <color indexed="81"/>
            <rFont val="Tahoma"/>
            <family val="2"/>
          </rPr>
          <t xml:space="preserve">
Anger vilken rad som värdet finns på i ITN/IF-tabellerna</t>
        </r>
      </text>
    </comment>
    <comment ref="D4" authorId="0" shapeId="0" xr:uid="{00000000-0006-0000-0300-000002000000}">
      <text>
        <r>
          <rPr>
            <b/>
            <sz val="9"/>
            <color indexed="81"/>
            <rFont val="Tahoma"/>
            <family val="2"/>
          </rPr>
          <t>Daniel Bergvall:</t>
        </r>
        <r>
          <rPr>
            <sz val="9"/>
            <color indexed="81"/>
            <rFont val="Tahoma"/>
            <family val="2"/>
          </rPr>
          <t xml:space="preserve">
Anger tabell som ska användas</t>
        </r>
      </text>
    </comment>
    <comment ref="D8" authorId="0" shapeId="0" xr:uid="{00000000-0006-0000-0300-000003000000}">
      <text>
        <r>
          <rPr>
            <b/>
            <sz val="9"/>
            <color indexed="81"/>
            <rFont val="Tahoma"/>
            <family val="2"/>
          </rPr>
          <t>Daniel Bergvall:</t>
        </r>
        <r>
          <rPr>
            <sz val="9"/>
            <color indexed="81"/>
            <rFont val="Tahoma"/>
            <family val="2"/>
          </rPr>
          <t xml:space="preserve">
Anger vilken LKP-tabell som ska användas</t>
        </r>
      </text>
    </comment>
    <comment ref="D9" authorId="0" shapeId="0" xr:uid="{00000000-0006-0000-0300-000004000000}">
      <text>
        <r>
          <rPr>
            <b/>
            <sz val="9"/>
            <color indexed="81"/>
            <rFont val="Tahoma"/>
            <family val="2"/>
          </rPr>
          <t>Daniel Bergvall:</t>
        </r>
        <r>
          <rPr>
            <sz val="9"/>
            <color indexed="81"/>
            <rFont val="Tahoma"/>
            <family val="2"/>
          </rPr>
          <t xml:space="preserve">
Anger vilken rad i LKP-tabell som ska användas</t>
        </r>
      </text>
    </comment>
    <comment ref="G10" authorId="0" shapeId="0" xr:uid="{00000000-0006-0000-0300-000005000000}">
      <text>
        <r>
          <rPr>
            <b/>
            <sz val="9"/>
            <color indexed="81"/>
            <rFont val="Tahoma"/>
            <family val="2"/>
          </rPr>
          <t>Daniel Bergvall:</t>
        </r>
        <r>
          <rPr>
            <sz val="9"/>
            <color indexed="81"/>
            <rFont val="Tahoma"/>
            <family val="2"/>
          </rPr>
          <t xml:space="preserve">
Anger hur stor del av allowance som ska beskattas (inkl. LKP)</t>
        </r>
      </text>
    </comment>
  </commentList>
</comments>
</file>

<file path=xl/sharedStrings.xml><?xml version="1.0" encoding="utf-8"?>
<sst xmlns="http://schemas.openxmlformats.org/spreadsheetml/2006/main" count="232" uniqueCount="154">
  <si>
    <t>Work Package</t>
  </si>
  <si>
    <t>2014-2015</t>
  </si>
  <si>
    <t>2016-2017</t>
  </si>
  <si>
    <t>2018-2020</t>
  </si>
  <si>
    <t>Lista</t>
  </si>
  <si>
    <t>LEGEND</t>
  </si>
  <si>
    <t>Antal månader</t>
  </si>
  <si>
    <t>Typ av projekt</t>
  </si>
  <si>
    <t>Växelkurs</t>
  </si>
  <si>
    <t>Living allowance</t>
  </si>
  <si>
    <t>Ja</t>
  </si>
  <si>
    <t>Nej</t>
  </si>
  <si>
    <t>Mobility allowance</t>
  </si>
  <si>
    <t>Family allowance</t>
  </si>
  <si>
    <t>Research, training, networking</t>
  </si>
  <si>
    <t>Management &amp; Indirect costs</t>
  </si>
  <si>
    <t>Koefficient</t>
  </si>
  <si>
    <t>År</t>
  </si>
  <si>
    <t>Input</t>
  </si>
  <si>
    <t>Utput</t>
  </si>
  <si>
    <t>När nytt WP läggs till måste det definieras enligt "WP_X" samt att WP-listan måste expandera att inkludera det nya WP:et</t>
  </si>
  <si>
    <t>RAD</t>
  </si>
  <si>
    <t>SUMMA</t>
  </si>
  <si>
    <t>Bidrag till MSCA-forskaren</t>
  </si>
  <si>
    <t>PER MÅNAD</t>
  </si>
  <si>
    <t>HELA PERIODEN</t>
  </si>
  <si>
    <t>LKP living</t>
  </si>
  <si>
    <t>LKP mobility</t>
  </si>
  <si>
    <t>LKP family</t>
  </si>
  <si>
    <t>Bidrag till institutionen (värden)</t>
  </si>
  <si>
    <t>Ange förutsättningarna</t>
  </si>
  <si>
    <t>Allowance</t>
  </si>
  <si>
    <t>Fördelning</t>
  </si>
  <si>
    <t>År för löneavgift</t>
  </si>
  <si>
    <t>2015-01-01 -- 2015-04-30</t>
  </si>
  <si>
    <t>2015-05-01 -- 2015-07-31</t>
  </si>
  <si>
    <t>2015-08-01 -- 2015-12-31</t>
  </si>
  <si>
    <t>2016-01-01 -- 2016-05-31</t>
  </si>
  <si>
    <t>2016-06-01 -- 2016-12-31</t>
  </si>
  <si>
    <t>LIVING</t>
  </si>
  <si>
    <t>Bruttolön</t>
  </si>
  <si>
    <t>MOBILITY</t>
  </si>
  <si>
    <t>FAMILY</t>
  </si>
  <si>
    <t>Living</t>
  </si>
  <si>
    <t>Mobility</t>
  </si>
  <si>
    <t>Family</t>
  </si>
  <si>
    <t>Management &amp; Indirect cost</t>
  </si>
  <si>
    <t>MATRIX</t>
  </si>
  <si>
    <t>Research/training/networking</t>
  </si>
  <si>
    <t>Justerings-koefficient</t>
  </si>
  <si>
    <t>Testa=&gt;</t>
  </si>
  <si>
    <t>Himmelfärgade celler innehåller en sk. rullgarinsmeny. När du ställer dig i cellen kommer en pil fram till höger om cellen och du kan göra ditt val.</t>
  </si>
  <si>
    <t>1.</t>
  </si>
  <si>
    <t>2.</t>
  </si>
  <si>
    <t>Resultatet genereras i tabell på sidan. De aktuella värdena som används vid beräkning</t>
  </si>
  <si>
    <t>finns uppe till höger.</t>
  </si>
  <si>
    <t>Tips</t>
  </si>
  <si>
    <t>Living allowance (ej justerat)</t>
  </si>
  <si>
    <t>Värden som används</t>
  </si>
  <si>
    <t>Åldersgrupper</t>
  </si>
  <si>
    <t>Lön till anställda födda 1953-1987</t>
  </si>
  <si>
    <t>Lön till anställda födda 1988-</t>
  </si>
  <si>
    <t>Åldersgrupp</t>
  </si>
  <si>
    <t>Löneavgift Living</t>
  </si>
  <si>
    <t>Löneavgift Mobility</t>
  </si>
  <si>
    <t>Löneavgift Family</t>
  </si>
  <si>
    <t>BUDGET anställda födda 1953-1987</t>
  </si>
  <si>
    <t>BUDGET anställda födda 1988-</t>
  </si>
  <si>
    <t>Mallens funktion</t>
  </si>
  <si>
    <t>Budgetering</t>
  </si>
  <si>
    <t>Avstämning/Tilläggsbetalning</t>
  </si>
  <si>
    <t>kanske inte behövs</t>
  </si>
  <si>
    <t>Funktion</t>
  </si>
  <si>
    <t>Växelkurs (SEK/€)</t>
  </si>
  <si>
    <t>Varav</t>
  </si>
  <si>
    <t>Löneavgift</t>
  </si>
  <si>
    <t>Anteckningar</t>
  </si>
  <si>
    <t>Work Programme</t>
  </si>
  <si>
    <t>Error-koll</t>
  </si>
  <si>
    <t>Om något indata saknas</t>
  </si>
  <si>
    <t>WP</t>
  </si>
  <si>
    <t>Projekttyp</t>
  </si>
  <si>
    <t>Månader</t>
  </si>
  <si>
    <t>Familje allow</t>
  </si>
  <si>
    <t>Alla val påverkar beräkningarna så ange alla förutsättningar.</t>
  </si>
  <si>
    <t>Instruktion till mallen för budget/avstämning</t>
  </si>
  <si>
    <t>3.</t>
  </si>
  <si>
    <t>Här går det bra att skriva anteckningar.
Om du vill göra ny rad är det bara att använda [Alt]+[Enter]
Tips är att spara denna fil vid budgetering och göra en ny vid avstämningen.
Lycka till!</t>
  </si>
  <si>
    <t>Doktorandnivå</t>
  </si>
  <si>
    <t>Ingångslön</t>
  </si>
  <si>
    <t>80% uppnåtts</t>
  </si>
  <si>
    <t>50% uppnåtts</t>
  </si>
  <si>
    <t>4.</t>
  </si>
  <si>
    <t>Mallen gör vissa avstämningar för att undvika vanlig fel exemplvis:</t>
  </si>
  <si>
    <t>Räknar ut bokfört belopp mot beloppet i överenskommelsen med EU</t>
  </si>
  <si>
    <t xml:space="preserve">Work program: </t>
  </si>
  <si>
    <t>som belastar projektet</t>
  </si>
  <si>
    <t>kostnader</t>
  </si>
  <si>
    <t>Total kostnad</t>
  </si>
  <si>
    <t>Summa</t>
  </si>
  <si>
    <t>Här går det bra att skriva anteckningar.
Om du vill göra ny rad är det bara att använda [Alt]+[Enter]
Lycka till!</t>
  </si>
  <si>
    <t>Det går också bra att hoppa mellan cellerna genom att använda tabulator-knappen</t>
  </si>
  <si>
    <t>(direkta+indirekta)</t>
  </si>
  <si>
    <t>Brutto</t>
  </si>
  <si>
    <t>mobility+family genererar inte semestertillägg</t>
  </si>
  <si>
    <r>
      <t xml:space="preserve">Övriga planerade </t>
    </r>
    <r>
      <rPr>
        <b/>
        <u/>
        <sz val="10"/>
        <color theme="1"/>
        <rFont val="Verdana"/>
        <family val="2"/>
        <scheme val="minor"/>
      </rPr>
      <t>direkta</t>
    </r>
    <r>
      <rPr>
        <b/>
        <sz val="10"/>
        <color theme="1"/>
        <rFont val="Verdana"/>
        <family val="2"/>
        <scheme val="minor"/>
      </rPr>
      <t xml:space="preserve"> kostnader </t>
    </r>
    <r>
      <rPr>
        <i/>
        <sz val="8"/>
        <color theme="1"/>
        <rFont val="Verdana"/>
        <family val="2"/>
        <scheme val="minor"/>
      </rPr>
      <t>(ex. training, network, traveling, research)</t>
    </r>
  </si>
  <si>
    <t>Löneavgift gällande:</t>
  </si>
  <si>
    <t>Doktorandstegen:</t>
  </si>
  <si>
    <t>Tabell ALLA</t>
  </si>
  <si>
    <t>Uppskattning av samfinansiering</t>
  </si>
  <si>
    <t>Lönekostnader utöver bidraget från EU</t>
  </si>
  <si>
    <t>Inriktning bruttolön</t>
  </si>
  <si>
    <t>Belopp till SU</t>
  </si>
  <si>
    <t>Uppskattad samfinansiering</t>
  </si>
  <si>
    <t>Summa från EU (enligt GA)</t>
  </si>
  <si>
    <t>Institutionens</t>
  </si>
  <si>
    <t>indirekta</t>
  </si>
  <si>
    <t>Totalt bidrag</t>
  </si>
  <si>
    <t>Till MSCA-forskaren</t>
  </si>
  <si>
    <t>Till insitutionen</t>
  </si>
  <si>
    <t>Checklista för samfinansiering</t>
  </si>
  <si>
    <t>Mallen räknar ut ev. samfinansieringsbehov.</t>
  </si>
  <si>
    <t>Osäkerhetsfaktorer att känna till</t>
  </si>
  <si>
    <t>OH på institutionen kan ändras</t>
  </si>
  <si>
    <t>LKP-nivåer kan ändras vilket ändrar fördelningen mellan bruttolön och LKP i det bidrag som ges</t>
  </si>
  <si>
    <t>Lön revideras regelbundet, gäller också för MSCA-forskare</t>
  </si>
  <si>
    <t>Bankens växelkurs vid utbetalning av bidraget är annat än beräknad och faktiska växelkurs. Det kan bli valutaförlust eller valutavinst.</t>
  </si>
  <si>
    <t>l</t>
  </si>
  <si>
    <t>Vita celler går bra att skriva i det aktuella värdet</t>
  </si>
  <si>
    <r>
      <t xml:space="preserve">Fyll i de </t>
    </r>
    <r>
      <rPr>
        <b/>
        <i/>
        <sz val="11"/>
        <color theme="1"/>
        <rFont val="Verdana"/>
        <family val="2"/>
        <scheme val="minor"/>
      </rPr>
      <t>förutsättningar</t>
    </r>
    <r>
      <rPr>
        <sz val="11"/>
        <color theme="1"/>
        <rFont val="Verdana"/>
        <family val="2"/>
        <scheme val="minor"/>
      </rPr>
      <t xml:space="preserve"> som gäller för det aktuella projektet</t>
    </r>
  </si>
  <si>
    <r>
      <t xml:space="preserve">Ange om mallen ska användas för </t>
    </r>
    <r>
      <rPr>
        <b/>
        <i/>
        <sz val="11"/>
        <color theme="1"/>
        <rFont val="Verdana"/>
        <family val="2"/>
        <scheme val="minor"/>
      </rPr>
      <t>budgetering</t>
    </r>
    <r>
      <rPr>
        <sz val="11"/>
        <color theme="1"/>
        <rFont val="Verdana"/>
        <family val="2"/>
        <scheme val="minor"/>
      </rPr>
      <t xml:space="preserve"> eller </t>
    </r>
    <r>
      <rPr>
        <b/>
        <i/>
        <sz val="11"/>
        <color theme="1"/>
        <rFont val="Verdana"/>
        <family val="2"/>
        <scheme val="minor"/>
      </rPr>
      <t>avstämning/tilläggsbetalning</t>
    </r>
    <r>
      <rPr>
        <sz val="11"/>
        <color theme="1"/>
        <rFont val="Verdana"/>
        <family val="2"/>
        <scheme val="minor"/>
      </rPr>
      <t>.</t>
    </r>
  </si>
  <si>
    <t>För avstämning/tilläggsbetalning ange bokfört belopp i de vita cellerna.</t>
  </si>
  <si>
    <t>Doktorandstegen</t>
  </si>
  <si>
    <t>ITN/DN</t>
  </si>
  <si>
    <t>IF/PF</t>
  </si>
  <si>
    <r>
      <rPr>
        <b/>
        <sz val="10"/>
        <color theme="7"/>
        <rFont val="Verdana"/>
        <family val="2"/>
        <scheme val="minor"/>
      </rPr>
      <t>%</t>
    </r>
    <r>
      <rPr>
        <sz val="10"/>
        <color theme="7"/>
        <rFont val="Verdana"/>
        <family val="2"/>
        <scheme val="minor"/>
      </rPr>
      <t xml:space="preserve"> indirekta kostnader</t>
    </r>
  </si>
  <si>
    <t>Använda åldersgrupp?</t>
  </si>
  <si>
    <r>
      <rPr>
        <b/>
        <i/>
        <sz val="12"/>
        <color theme="1"/>
        <rFont val="Verdana"/>
        <family val="2"/>
        <scheme val="minor"/>
      </rPr>
      <t>H2020:</t>
    </r>
    <r>
      <rPr>
        <i/>
        <sz val="12"/>
        <color theme="1"/>
        <rFont val="Verdana"/>
        <family val="2"/>
        <scheme val="minor"/>
      </rPr>
      <t xml:space="preserve"> 2014-2015</t>
    </r>
  </si>
  <si>
    <r>
      <rPr>
        <b/>
        <sz val="10"/>
        <color theme="7"/>
        <rFont val="Verdana"/>
        <family val="2"/>
        <scheme val="minor"/>
      </rPr>
      <t>FÖLJ CHECKLISTAN PÅ INSTRUKTIONS-SIDAN!</t>
    </r>
    <r>
      <rPr>
        <sz val="10"/>
        <color theme="1"/>
        <rFont val="Verdana"/>
        <family val="2"/>
        <scheme val="minor"/>
      </rPr>
      <t xml:space="preserve">
</t>
    </r>
    <r>
      <rPr>
        <b/>
        <sz val="10"/>
        <color theme="1"/>
        <rFont val="Verdana"/>
        <family val="2"/>
        <scheme val="minor"/>
      </rPr>
      <t>INFORMATION</t>
    </r>
    <r>
      <rPr>
        <sz val="10"/>
        <color theme="1"/>
        <rFont val="Verdana"/>
        <family val="2"/>
        <scheme val="minor"/>
      </rPr>
      <t xml:space="preserve">
Uppskattningen av samfinansieringsbehovet baseras på bruttolönen, angiven växelkurs samt rådande nivå (%) för indirekta kostnader (OH) på institutionen.
</t>
    </r>
    <r>
      <rPr>
        <u/>
        <sz val="10"/>
        <color theme="1"/>
        <rFont val="Verdana"/>
        <family val="2"/>
        <scheme val="minor"/>
      </rPr>
      <t>Livinga allowance</t>
    </r>
    <r>
      <rPr>
        <sz val="10"/>
        <color theme="1"/>
        <rFont val="Verdana"/>
        <family val="2"/>
        <scheme val="minor"/>
      </rPr>
      <t xml:space="preserve"> är ett </t>
    </r>
    <r>
      <rPr>
        <b/>
        <sz val="10"/>
        <color theme="7"/>
        <rFont val="Verdana"/>
        <family val="2"/>
        <scheme val="minor"/>
      </rPr>
      <t>BIRDAG</t>
    </r>
    <r>
      <rPr>
        <sz val="10"/>
        <color theme="1"/>
        <rFont val="Verdana"/>
        <family val="2"/>
        <scheme val="minor"/>
      </rPr>
      <t xml:space="preserve"> till personalkostnaderna och lönebildning ska ske enligt SU:s normala regelverk.
Övriga planerade direkta kostnader måste också anges. 
</t>
    </r>
    <r>
      <rPr>
        <b/>
        <sz val="10"/>
        <color theme="1"/>
        <rFont val="Verdana"/>
        <family val="2"/>
        <scheme val="minor"/>
      </rPr>
      <t>OH</t>
    </r>
    <r>
      <rPr>
        <sz val="10"/>
        <color theme="1"/>
        <rFont val="Verdana"/>
        <family val="2"/>
        <scheme val="minor"/>
      </rPr>
      <t xml:space="preserve"> beräknas enligt SUHF-modellen
Osäkerheten/risken ligger i skillnaden mellan växelkursen som används i beräkning och den slutliga, faktiska, växelkursen.
</t>
    </r>
    <r>
      <rPr>
        <b/>
        <sz val="10"/>
        <color theme="1"/>
        <rFont val="Verdana"/>
        <family val="2"/>
        <scheme val="minor"/>
      </rPr>
      <t xml:space="preserve">*) </t>
    </r>
    <r>
      <rPr>
        <b/>
        <sz val="10"/>
        <color theme="7"/>
        <rFont val="Verdana"/>
        <family val="2"/>
        <scheme val="minor"/>
      </rPr>
      <t>OBS!</t>
    </r>
    <r>
      <rPr>
        <sz val="10"/>
        <color theme="1"/>
        <rFont val="Verdana"/>
        <family val="2"/>
        <scheme val="minor"/>
      </rPr>
      <t xml:space="preserve">
För ITN kan den som koordinerar projektet ta del av den budget för management som varje beneficiary får. Då måste vi ange hur mycket det är för att få en rättvisande bild. OM vi inte vet hur mycket koordinatorn tänker ta så är det en rekommendation att räkna med 30% av "Management &amp; Indirect cost". Dock kan det faktiska avdraget såklart bli mindre eller större. Frågan kan väckas till koordinatorn vid ansökan för att få en mer rättvisande uppskattning för samfinasieringen.</t>
    </r>
  </si>
  <si>
    <t xml:space="preserve">Om du är osäker på någon förutsättning, kolla i avtalet eller fråga Avdelningen för forsknings- </t>
  </si>
  <si>
    <t>Ange bruttolön</t>
  </si>
  <si>
    <t>Ange hur stor OH som institutionen tar för personalkostnader (SUHF-modellen).</t>
  </si>
  <si>
    <t>Ange övriga planerade kostnader (resor, förbrukningsvaror mm).</t>
  </si>
  <si>
    <t>För projekt med konsortsium (ex. doktorandnätverk) ange hur mycket som koordinatorn behåller av projektmedlen för koordinering. Ska regleas i konsortialavtalet (CA).</t>
  </si>
  <si>
    <t>Växelkursen ändras, det kan bli valutavinst eller valutaförluster (beräknad växelkurs (vid rapportering) vs. faktisk växelkurs (vid betalning))</t>
  </si>
  <si>
    <t>Allowances (alla)</t>
  </si>
  <si>
    <r>
      <t xml:space="preserve">och samverkansstöd. </t>
    </r>
    <r>
      <rPr>
        <i/>
        <sz val="11"/>
        <color theme="1"/>
        <rFont val="Verdana"/>
        <family val="2"/>
        <scheme val="minor"/>
      </rPr>
      <t>Work programme</t>
    </r>
    <r>
      <rPr>
        <sz val="11"/>
        <color theme="1"/>
        <rFont val="Verdana"/>
        <family val="2"/>
        <scheme val="minor"/>
      </rPr>
      <t xml:space="preserve"> avser när utlysningen till bidraget gjordes.</t>
    </r>
    <r>
      <rPr>
        <b/>
        <sz val="11"/>
        <color theme="1"/>
        <rFont val="Verdana"/>
        <family val="2"/>
        <scheme val="minor"/>
      </rPr>
      <t xml:space="preserve"> IF/PF</t>
    </r>
    <r>
      <rPr>
        <sz val="11"/>
        <color theme="1"/>
        <rFont val="Verdana"/>
        <family val="2"/>
        <scheme val="minor"/>
      </rPr>
      <t xml:space="preserve"> är för post docs </t>
    </r>
  </si>
  <si>
    <r>
      <t>och</t>
    </r>
    <r>
      <rPr>
        <b/>
        <sz val="11"/>
        <color theme="1"/>
        <rFont val="Verdana"/>
        <family val="2"/>
        <scheme val="minor"/>
      </rPr>
      <t xml:space="preserve"> ITN/DN</t>
    </r>
    <r>
      <rPr>
        <sz val="11"/>
        <color theme="1"/>
        <rFont val="Verdana"/>
        <family val="2"/>
        <scheme val="minor"/>
      </rPr>
      <t xml:space="preserve"> är för doktorander.</t>
    </r>
  </si>
  <si>
    <t>2021-2024</t>
  </si>
  <si>
    <r>
      <rPr>
        <b/>
        <i/>
        <sz val="12"/>
        <color theme="1"/>
        <rFont val="Verdana"/>
        <family val="2"/>
        <scheme val="minor"/>
      </rPr>
      <t>Horizon Europe:</t>
    </r>
    <r>
      <rPr>
        <i/>
        <sz val="12"/>
        <color theme="1"/>
        <rFont val="Verdana"/>
        <family val="2"/>
        <scheme val="minor"/>
      </rPr>
      <t xml:space="preserve"> 2021-2024</t>
    </r>
  </si>
  <si>
    <r>
      <rPr>
        <b/>
        <i/>
        <sz val="12"/>
        <color theme="1"/>
        <rFont val="Verdana"/>
        <family val="2"/>
        <scheme val="minor"/>
      </rPr>
      <t>2024</t>
    </r>
    <r>
      <rPr>
        <i/>
        <sz val="12"/>
        <color theme="1"/>
        <rFont val="Verdana"/>
        <family val="2"/>
        <scheme val="minor"/>
      </rPr>
      <t>-01-01</t>
    </r>
  </si>
  <si>
    <r>
      <rPr>
        <b/>
        <i/>
        <sz val="12"/>
        <color theme="1"/>
        <rFont val="Verdana"/>
        <family val="2"/>
        <scheme val="minor"/>
      </rPr>
      <t>2023</t>
    </r>
    <r>
      <rPr>
        <i/>
        <sz val="12"/>
        <color theme="1"/>
        <rFont val="Verdana"/>
        <family val="2"/>
        <scheme val="minor"/>
      </rPr>
      <t>-10-01</t>
    </r>
  </si>
  <si>
    <t>Version: 240221</t>
  </si>
  <si>
    <t>HEU &amp; H2020 Budgetmall Marie Skłodowska-Curie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</si>
</sst>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r&quot;;\-#,##0\ &quot;kr&quot;"/>
    <numFmt numFmtId="164" formatCode="#,##0.0000"/>
    <numFmt numFmtId="165" formatCode="0.000%"/>
    <numFmt numFmtId="166" formatCode="#,##0\ [$€-1];\-#,##0\ [$€-1]"/>
    <numFmt numFmtId="167" formatCode="#,##0\ [$€-1]"/>
    <numFmt numFmtId="168" formatCode="#,##0\ &quot;kr&quot;"/>
    <numFmt numFmtId="169" formatCode="_-* #,##0\ [$€-1]_-;\-* #,##0\ [$€-1]_-;_-* &quot;-&quot;??\ [$€-1]_-;_-@_-"/>
  </numFmts>
  <fonts count="48" x14ac:knownFonts="1">
    <font>
      <sz val="11"/>
      <color theme="1"/>
      <name val="Verdana"/>
      <family val="2"/>
      <scheme val="minor"/>
    </font>
    <font>
      <b/>
      <sz val="11"/>
      <color theme="1"/>
      <name val="Verdana"/>
      <family val="2"/>
      <scheme val="minor"/>
    </font>
    <font>
      <sz val="10"/>
      <color theme="1"/>
      <name val="Verdana"/>
      <family val="2"/>
      <scheme val="minor"/>
    </font>
    <font>
      <b/>
      <sz val="20"/>
      <color theme="1"/>
      <name val="Verdana"/>
      <family val="2"/>
      <scheme val="minor"/>
    </font>
    <font>
      <sz val="11"/>
      <color theme="1"/>
      <name val="Courier New"/>
      <family val="3"/>
    </font>
    <font>
      <sz val="10"/>
      <color theme="1"/>
      <name val="Courier New"/>
      <family val="3"/>
    </font>
    <font>
      <sz val="11"/>
      <color theme="1"/>
      <name val="Verdana"/>
      <family val="2"/>
      <scheme val="minor"/>
    </font>
    <font>
      <b/>
      <sz val="10"/>
      <color theme="1"/>
      <name val="Verdana"/>
      <family val="2"/>
      <scheme val="minor"/>
    </font>
    <font>
      <b/>
      <sz val="12"/>
      <color theme="1"/>
      <name val="Verdana"/>
      <family val="2"/>
      <scheme val="minor"/>
    </font>
    <font>
      <sz val="24"/>
      <color theme="0"/>
      <name val="Verdana"/>
      <family val="2"/>
      <scheme val="minor"/>
    </font>
    <font>
      <sz val="10"/>
      <color theme="0"/>
      <name val="Verdana"/>
      <family val="2"/>
      <scheme val="minor"/>
    </font>
    <font>
      <b/>
      <sz val="12"/>
      <color theme="0"/>
      <name val="Verdana"/>
      <family val="2"/>
      <scheme val="minor"/>
    </font>
    <font>
      <i/>
      <sz val="10"/>
      <color theme="1"/>
      <name val="Verdana"/>
      <family val="2"/>
      <scheme val="minor"/>
    </font>
    <font>
      <b/>
      <sz val="10"/>
      <color theme="0"/>
      <name val="Verdana"/>
      <family val="2"/>
      <scheme val="minor"/>
    </font>
    <font>
      <u/>
      <sz val="11"/>
      <color theme="10"/>
      <name val="Verdana"/>
      <family val="2"/>
      <scheme val="minor"/>
    </font>
    <font>
      <u/>
      <sz val="10"/>
      <color theme="10"/>
      <name val="Verdana"/>
      <family val="2"/>
      <scheme val="minor"/>
    </font>
    <font>
      <b/>
      <sz val="10"/>
      <color rgb="FFFF0000"/>
      <name val="Verdana"/>
      <family val="2"/>
      <scheme val="minor"/>
    </font>
    <font>
      <b/>
      <sz val="14"/>
      <color theme="0"/>
      <name val="Verdana"/>
      <family val="2"/>
      <scheme val="minor"/>
    </font>
    <font>
      <sz val="9"/>
      <color indexed="81"/>
      <name val="Tahoma"/>
      <family val="2"/>
    </font>
    <font>
      <b/>
      <sz val="9"/>
      <color indexed="81"/>
      <name val="Tahoma"/>
      <family val="2"/>
    </font>
    <font>
      <b/>
      <i/>
      <sz val="11"/>
      <color theme="1"/>
      <name val="Verdana"/>
      <family val="2"/>
      <scheme val="minor"/>
    </font>
    <font>
      <b/>
      <sz val="24"/>
      <color theme="1"/>
      <name val="Verdana"/>
      <family val="2"/>
      <scheme val="minor"/>
    </font>
    <font>
      <i/>
      <sz val="8"/>
      <color theme="0"/>
      <name val="Verdana"/>
      <family val="2"/>
      <scheme val="minor"/>
    </font>
    <font>
      <sz val="12"/>
      <color theme="1"/>
      <name val="Verdana"/>
      <family val="2"/>
      <scheme val="minor"/>
    </font>
    <font>
      <i/>
      <sz val="12"/>
      <color theme="1"/>
      <name val="Verdana"/>
      <family val="2"/>
      <scheme val="minor"/>
    </font>
    <font>
      <u/>
      <sz val="12"/>
      <color theme="1"/>
      <name val="Verdana"/>
      <family val="2"/>
      <scheme val="minor"/>
    </font>
    <font>
      <sz val="8"/>
      <color theme="1"/>
      <name val="Verdana"/>
      <family val="2"/>
      <scheme val="minor"/>
    </font>
    <font>
      <b/>
      <u/>
      <sz val="10"/>
      <color theme="1"/>
      <name val="Verdana"/>
      <family val="2"/>
      <scheme val="minor"/>
    </font>
    <font>
      <sz val="14"/>
      <color theme="7"/>
      <name val="Verdana"/>
      <family val="2"/>
      <scheme val="minor"/>
    </font>
    <font>
      <b/>
      <sz val="10"/>
      <color theme="7"/>
      <name val="Verdana"/>
      <family val="2"/>
      <scheme val="minor"/>
    </font>
    <font>
      <b/>
      <sz val="10"/>
      <color theme="3"/>
      <name val="Verdana"/>
      <family val="2"/>
      <scheme val="minor"/>
    </font>
    <font>
      <sz val="11"/>
      <color theme="1"/>
      <name val="Times New Roman"/>
      <family val="1"/>
    </font>
    <font>
      <b/>
      <sz val="11"/>
      <color theme="1"/>
      <name val="Times New Roman"/>
      <family val="1"/>
    </font>
    <font>
      <sz val="11"/>
      <color theme="0"/>
      <name val="Verdana"/>
      <family val="2"/>
      <scheme val="minor"/>
    </font>
    <font>
      <i/>
      <sz val="8"/>
      <color theme="1"/>
      <name val="Verdana"/>
      <family val="2"/>
      <scheme val="minor"/>
    </font>
    <font>
      <b/>
      <sz val="8"/>
      <color theme="0"/>
      <name val="Verdana"/>
      <family val="2"/>
      <scheme val="minor"/>
    </font>
    <font>
      <i/>
      <sz val="8"/>
      <name val="Verdana"/>
      <family val="2"/>
      <scheme val="minor"/>
    </font>
    <font>
      <b/>
      <sz val="12"/>
      <color theme="7"/>
      <name val="Verdana"/>
      <family val="2"/>
      <scheme val="minor"/>
    </font>
    <font>
      <u/>
      <sz val="10"/>
      <color theme="1"/>
      <name val="Verdana"/>
      <family val="2"/>
      <scheme val="minor"/>
    </font>
    <font>
      <b/>
      <i/>
      <sz val="12"/>
      <color theme="1"/>
      <name val="Verdana"/>
      <family val="2"/>
      <scheme val="minor"/>
    </font>
    <font>
      <b/>
      <sz val="14"/>
      <color theme="1"/>
      <name val="Verdana"/>
      <family val="2"/>
      <scheme val="minor"/>
    </font>
    <font>
      <sz val="11"/>
      <color theme="1"/>
      <name val="Wingdings"/>
      <charset val="2"/>
    </font>
    <font>
      <sz val="10"/>
      <color theme="2" tint="0.79998168889431442"/>
      <name val="Verdana"/>
      <family val="2"/>
      <scheme val="minor"/>
    </font>
    <font>
      <i/>
      <sz val="10"/>
      <color rgb="FFFF0000"/>
      <name val="Verdana"/>
      <family val="2"/>
      <scheme val="minor"/>
    </font>
    <font>
      <i/>
      <sz val="11"/>
      <color rgb="FFFF0000"/>
      <name val="Verdana"/>
      <family val="2"/>
      <scheme val="minor"/>
    </font>
    <font>
      <sz val="11"/>
      <name val="Verdana"/>
      <family val="2"/>
      <scheme val="minor"/>
    </font>
    <font>
      <sz val="10"/>
      <color theme="7"/>
      <name val="Verdana"/>
      <family val="2"/>
      <scheme val="minor"/>
    </font>
    <font>
      <i/>
      <sz val="11"/>
      <color theme="1"/>
      <name val="Verdana"/>
      <family val="2"/>
      <scheme val="minor"/>
    </font>
  </fonts>
  <fills count="13">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theme="3"/>
        <bgColor indexed="64"/>
      </patternFill>
    </fill>
    <fill>
      <patternFill patternType="solid">
        <fgColor theme="7"/>
        <bgColor indexed="64"/>
      </patternFill>
    </fill>
    <fill>
      <patternFill patternType="solid">
        <fgColor theme="6"/>
        <bgColor indexed="64"/>
      </patternFill>
    </fill>
    <fill>
      <patternFill patternType="solid">
        <fgColor theme="1"/>
        <bgColor indexed="64"/>
      </patternFill>
    </fill>
    <fill>
      <patternFill patternType="solid">
        <fgColor theme="4" tint="-0.249977111117893"/>
        <bgColor indexed="64"/>
      </patternFill>
    </fill>
    <fill>
      <patternFill patternType="solid">
        <fgColor theme="2" tint="0.79998168889431442"/>
        <bgColor indexed="64"/>
      </patternFill>
    </fill>
    <fill>
      <patternFill patternType="solid">
        <fgColor theme="2" tint="0.39997558519241921"/>
        <bgColor indexed="64"/>
      </patternFill>
    </fill>
  </fills>
  <borders count="38">
    <border>
      <left/>
      <right/>
      <top/>
      <bottom/>
      <diagonal/>
    </border>
    <border>
      <left style="thick">
        <color theme="6"/>
      </left>
      <right/>
      <top/>
      <bottom/>
      <diagonal/>
    </border>
    <border>
      <left style="thick">
        <color theme="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4"/>
      </left>
      <right/>
      <top/>
      <bottom/>
      <diagonal/>
    </border>
    <border>
      <left/>
      <right/>
      <top/>
      <bottom style="dashed">
        <color theme="0" tint="-0.499984740745262"/>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top style="double">
        <color auto="1"/>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7"/>
      </left>
      <right/>
      <top style="medium">
        <color theme="7"/>
      </top>
      <bottom style="medium">
        <color theme="7"/>
      </bottom>
      <diagonal/>
    </border>
    <border>
      <left/>
      <right/>
      <top style="medium">
        <color theme="7"/>
      </top>
      <bottom style="medium">
        <color theme="7"/>
      </bottom>
      <diagonal/>
    </border>
    <border>
      <left/>
      <right style="medium">
        <color theme="7"/>
      </right>
      <top style="medium">
        <color theme="7"/>
      </top>
      <bottom style="medium">
        <color theme="7"/>
      </bottom>
      <diagonal/>
    </border>
    <border>
      <left/>
      <right/>
      <top style="dashed">
        <color theme="0" tint="-0.499984740745262"/>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296">
    <xf numFmtId="0" fontId="0" fillId="0" borderId="0" xfId="0"/>
    <xf numFmtId="0" fontId="0" fillId="2" borderId="0" xfId="0" applyFill="1"/>
    <xf numFmtId="0" fontId="1" fillId="0" borderId="0" xfId="0" applyFont="1"/>
    <xf numFmtId="0" fontId="0" fillId="2" borderId="0" xfId="0" applyFill="1" applyAlignment="1"/>
    <xf numFmtId="0" fontId="2" fillId="0" borderId="0" xfId="0" applyFont="1"/>
    <xf numFmtId="0" fontId="3" fillId="0" borderId="0" xfId="0" applyFont="1"/>
    <xf numFmtId="3" fontId="0" fillId="0" borderId="0" xfId="0" applyNumberFormat="1"/>
    <xf numFmtId="0" fontId="4" fillId="3" borderId="0" xfId="0" applyFont="1" applyFill="1"/>
    <xf numFmtId="0" fontId="5" fillId="3" borderId="0" xfId="0" applyFont="1" applyFill="1"/>
    <xf numFmtId="0" fontId="0" fillId="0" borderId="0" xfId="0" applyAlignment="1">
      <alignment wrapText="1"/>
    </xf>
    <xf numFmtId="164" fontId="0" fillId="0" borderId="0" xfId="0" applyNumberFormat="1"/>
    <xf numFmtId="0" fontId="4" fillId="4" borderId="0" xfId="0" applyFont="1" applyFill="1"/>
    <xf numFmtId="0" fontId="4" fillId="0" borderId="0" xfId="0" applyFont="1"/>
    <xf numFmtId="165" fontId="0" fillId="0" borderId="0" xfId="0" applyNumberFormat="1"/>
    <xf numFmtId="0" fontId="2" fillId="0" borderId="0" xfId="0" applyFont="1"/>
    <xf numFmtId="0" fontId="9" fillId="6" borderId="0" xfId="0" applyFont="1" applyFill="1" applyAlignment="1">
      <alignment vertical="center"/>
    </xf>
    <xf numFmtId="0" fontId="2" fillId="0" borderId="0" xfId="0" applyFont="1" applyAlignment="1">
      <alignment vertical="center"/>
    </xf>
    <xf numFmtId="0" fontId="15" fillId="0" borderId="0" xfId="2" applyFont="1" applyAlignment="1">
      <alignment horizontal="left" vertical="center" wrapText="1" indent="1"/>
    </xf>
    <xf numFmtId="0" fontId="2" fillId="0" borderId="0" xfId="0" applyFont="1"/>
    <xf numFmtId="165" fontId="4" fillId="4" borderId="0" xfId="1" applyNumberFormat="1" applyFont="1" applyFill="1"/>
    <xf numFmtId="0" fontId="11" fillId="8" borderId="1" xfId="0" applyFont="1" applyFill="1" applyBorder="1" applyAlignment="1">
      <alignment vertical="center"/>
    </xf>
    <xf numFmtId="0" fontId="10" fillId="6" borderId="2" xfId="0" applyFont="1" applyFill="1" applyBorder="1" applyAlignment="1">
      <alignment vertical="center"/>
    </xf>
    <xf numFmtId="0" fontId="17" fillId="9" borderId="0" xfId="0" applyFont="1" applyFill="1"/>
    <xf numFmtId="0" fontId="0" fillId="0" borderId="3" xfId="0" applyBorder="1"/>
    <xf numFmtId="0" fontId="2" fillId="0" borderId="4" xfId="0" applyFont="1" applyBorder="1"/>
    <xf numFmtId="0" fontId="5" fillId="3" borderId="4" xfId="0" applyFont="1" applyFill="1" applyBorder="1"/>
    <xf numFmtId="0" fontId="4" fillId="0" borderId="5" xfId="0" applyFont="1" applyBorder="1"/>
    <xf numFmtId="0" fontId="0" fillId="0" borderId="6" xfId="0" applyBorder="1"/>
    <xf numFmtId="0" fontId="2" fillId="0" borderId="7" xfId="0" applyFont="1" applyBorder="1"/>
    <xf numFmtId="0" fontId="5" fillId="3" borderId="7" xfId="0" applyFont="1" applyFill="1" applyBorder="1"/>
    <xf numFmtId="0" fontId="4" fillId="0" borderId="8" xfId="0" applyFont="1" applyBorder="1"/>
    <xf numFmtId="0" fontId="4" fillId="3" borderId="4" xfId="0" applyFont="1" applyFill="1" applyBorder="1"/>
    <xf numFmtId="0" fontId="2" fillId="0" borderId="0" xfId="0" applyFont="1"/>
    <xf numFmtId="0" fontId="2" fillId="0" borderId="0" xfId="0" applyFont="1"/>
    <xf numFmtId="0" fontId="1" fillId="0" borderId="0" xfId="0" applyFont="1" applyFill="1" applyAlignment="1"/>
    <xf numFmtId="0" fontId="0" fillId="0" borderId="0" xfId="0" applyAlignment="1">
      <alignment horizontal="right"/>
    </xf>
    <xf numFmtId="0" fontId="10" fillId="4" borderId="20" xfId="0" applyFont="1" applyFill="1" applyBorder="1" applyAlignment="1">
      <alignment vertical="center"/>
    </xf>
    <xf numFmtId="0" fontId="0" fillId="4" borderId="0" xfId="0" applyFill="1"/>
    <xf numFmtId="0" fontId="2" fillId="4" borderId="0" xfId="0" applyFont="1" applyFill="1"/>
    <xf numFmtId="0" fontId="1" fillId="4" borderId="0" xfId="0" applyFont="1" applyFill="1"/>
    <xf numFmtId="0" fontId="2" fillId="0" borderId="0" xfId="0" applyFont="1"/>
    <xf numFmtId="0" fontId="0" fillId="6" borderId="0" xfId="0" applyFill="1"/>
    <xf numFmtId="0" fontId="11" fillId="6" borderId="0" xfId="0" applyFont="1" applyFill="1" applyAlignment="1">
      <alignment vertical="center"/>
    </xf>
    <xf numFmtId="0" fontId="11" fillId="6" borderId="0" xfId="0" applyFont="1" applyFill="1" applyAlignment="1">
      <alignment vertical="center"/>
    </xf>
    <xf numFmtId="0" fontId="10" fillId="6" borderId="0" xfId="0" applyFont="1" applyFill="1"/>
    <xf numFmtId="0" fontId="2" fillId="6" borderId="2" xfId="0" applyFont="1" applyFill="1" applyBorder="1"/>
    <xf numFmtId="0" fontId="40" fillId="3" borderId="0" xfId="0" applyFont="1" applyFill="1" applyAlignment="1">
      <alignment vertical="center"/>
    </xf>
    <xf numFmtId="0" fontId="0" fillId="3" borderId="0" xfId="0" applyFill="1"/>
    <xf numFmtId="0" fontId="17" fillId="9" borderId="0" xfId="0" applyFont="1" applyFill="1" applyAlignment="1">
      <alignment vertical="center"/>
    </xf>
    <xf numFmtId="0" fontId="33" fillId="9" borderId="0" xfId="0" applyFont="1" applyFill="1"/>
    <xf numFmtId="0" fontId="2" fillId="11" borderId="0" xfId="0" applyFont="1" applyFill="1"/>
    <xf numFmtId="0" fontId="25" fillId="11" borderId="0" xfId="0" applyFont="1" applyFill="1" applyAlignment="1">
      <alignment vertical="center"/>
    </xf>
    <xf numFmtId="0" fontId="23" fillId="11" borderId="0" xfId="0" applyFont="1" applyFill="1" applyAlignment="1">
      <alignment vertical="center"/>
    </xf>
    <xf numFmtId="49" fontId="24" fillId="11" borderId="0" xfId="0" quotePrefix="1" applyNumberFormat="1" applyFont="1" applyFill="1" applyAlignment="1">
      <alignment vertical="center"/>
    </xf>
    <xf numFmtId="0" fontId="8" fillId="11" borderId="0" xfId="0" applyFont="1" applyFill="1" applyAlignment="1">
      <alignment vertical="center"/>
    </xf>
    <xf numFmtId="0" fontId="24" fillId="11" borderId="0" xfId="0" applyFont="1" applyFill="1" applyAlignment="1">
      <alignment vertical="center"/>
    </xf>
    <xf numFmtId="0" fontId="2" fillId="11" borderId="0" xfId="0" applyFont="1" applyFill="1" applyBorder="1"/>
    <xf numFmtId="0" fontId="2" fillId="11" borderId="0" xfId="0" applyFont="1" applyFill="1" applyAlignment="1">
      <alignment vertical="center"/>
    </xf>
    <xf numFmtId="0" fontId="2" fillId="11" borderId="20" xfId="0" applyFont="1" applyFill="1" applyBorder="1"/>
    <xf numFmtId="0" fontId="2" fillId="11" borderId="20" xfId="0" applyFont="1" applyFill="1" applyBorder="1" applyAlignment="1">
      <alignment vertical="center"/>
    </xf>
    <xf numFmtId="0" fontId="2" fillId="11" borderId="2" xfId="0" applyFont="1" applyFill="1" applyBorder="1"/>
    <xf numFmtId="0" fontId="8" fillId="11" borderId="0" xfId="0" applyFont="1" applyFill="1"/>
    <xf numFmtId="0" fontId="2" fillId="11" borderId="0" xfId="0" applyFont="1" applyFill="1" applyAlignment="1">
      <alignment horizontal="right"/>
    </xf>
    <xf numFmtId="0" fontId="2" fillId="11" borderId="21" xfId="0" applyFont="1" applyFill="1" applyBorder="1" applyAlignment="1">
      <alignment vertical="center"/>
    </xf>
    <xf numFmtId="166" fontId="2" fillId="11" borderId="21" xfId="0" applyNumberFormat="1" applyFont="1" applyFill="1" applyBorder="1" applyAlignment="1">
      <alignment vertical="center"/>
    </xf>
    <xf numFmtId="5" fontId="2" fillId="11" borderId="21" xfId="0" applyNumberFormat="1" applyFont="1" applyFill="1" applyBorder="1" applyAlignment="1">
      <alignment vertical="center"/>
    </xf>
    <xf numFmtId="0" fontId="2" fillId="11" borderId="0" xfId="0" applyFont="1" applyFill="1" applyBorder="1" applyAlignment="1">
      <alignment vertical="center"/>
    </xf>
    <xf numFmtId="166" fontId="2" fillId="11" borderId="0" xfId="0" applyNumberFormat="1" applyFont="1" applyFill="1" applyBorder="1" applyAlignment="1">
      <alignment vertical="center"/>
    </xf>
    <xf numFmtId="5" fontId="2" fillId="11" borderId="0" xfId="0" applyNumberFormat="1" applyFont="1" applyFill="1" applyAlignment="1">
      <alignment vertical="center"/>
    </xf>
    <xf numFmtId="0" fontId="2" fillId="11" borderId="12" xfId="0" applyFont="1" applyFill="1" applyBorder="1" applyAlignment="1">
      <alignment vertical="center"/>
    </xf>
    <xf numFmtId="166" fontId="2" fillId="11" borderId="12" xfId="0" applyNumberFormat="1" applyFont="1" applyFill="1" applyBorder="1" applyAlignment="1">
      <alignment vertical="center"/>
    </xf>
    <xf numFmtId="5" fontId="2" fillId="11" borderId="12" xfId="0" applyNumberFormat="1" applyFont="1" applyFill="1" applyBorder="1" applyAlignment="1">
      <alignment vertical="center"/>
    </xf>
    <xf numFmtId="166" fontId="2" fillId="11" borderId="0" xfId="0" applyNumberFormat="1" applyFont="1" applyFill="1" applyAlignment="1">
      <alignment vertical="center"/>
    </xf>
    <xf numFmtId="0" fontId="2" fillId="11" borderId="2" xfId="0" applyFont="1" applyFill="1" applyBorder="1" applyAlignment="1">
      <alignment vertical="center"/>
    </xf>
    <xf numFmtId="166" fontId="2" fillId="11" borderId="0" xfId="0" applyNumberFormat="1" applyFont="1" applyFill="1"/>
    <xf numFmtId="5" fontId="2" fillId="11" borderId="0" xfId="0" applyNumberFormat="1" applyFont="1" applyFill="1"/>
    <xf numFmtId="0" fontId="7" fillId="11" borderId="0" xfId="0" applyFont="1" applyFill="1" applyAlignment="1">
      <alignment vertical="center"/>
    </xf>
    <xf numFmtId="0" fontId="2" fillId="11" borderId="9" xfId="0" applyFont="1" applyFill="1" applyBorder="1" applyAlignment="1">
      <alignment vertical="center"/>
    </xf>
    <xf numFmtId="166" fontId="2" fillId="11" borderId="9" xfId="0" applyNumberFormat="1" applyFont="1" applyFill="1" applyBorder="1" applyAlignment="1">
      <alignment vertical="center"/>
    </xf>
    <xf numFmtId="5" fontId="2" fillId="11" borderId="9" xfId="0" applyNumberFormat="1" applyFont="1" applyFill="1" applyBorder="1" applyAlignment="1">
      <alignment vertical="center"/>
    </xf>
    <xf numFmtId="0" fontId="2" fillId="11" borderId="10" xfId="0" applyFont="1" applyFill="1" applyBorder="1" applyAlignment="1">
      <alignment vertical="center"/>
    </xf>
    <xf numFmtId="166" fontId="2" fillId="11" borderId="10" xfId="0" applyNumberFormat="1" applyFont="1" applyFill="1" applyBorder="1" applyAlignment="1">
      <alignment vertical="center"/>
    </xf>
    <xf numFmtId="5" fontId="2" fillId="11" borderId="10" xfId="0" applyNumberFormat="1" applyFont="1" applyFill="1" applyBorder="1" applyAlignment="1">
      <alignment vertical="center"/>
    </xf>
    <xf numFmtId="166" fontId="7" fillId="11" borderId="0" xfId="0" applyNumberFormat="1" applyFont="1" applyFill="1" applyAlignment="1">
      <alignment vertical="center"/>
    </xf>
    <xf numFmtId="5" fontId="7" fillId="11" borderId="0" xfId="0" applyNumberFormat="1" applyFont="1" applyFill="1" applyAlignment="1">
      <alignment vertical="center"/>
    </xf>
    <xf numFmtId="0" fontId="12" fillId="11" borderId="0" xfId="0" applyFont="1" applyFill="1" applyAlignment="1">
      <alignment vertical="center"/>
    </xf>
    <xf numFmtId="166" fontId="12" fillId="11" borderId="0" xfId="0" applyNumberFormat="1" applyFont="1" applyFill="1" applyAlignment="1">
      <alignment vertical="center"/>
    </xf>
    <xf numFmtId="5" fontId="12" fillId="11" borderId="0" xfId="0" applyNumberFormat="1" applyFont="1" applyFill="1" applyAlignment="1">
      <alignment vertical="center"/>
    </xf>
    <xf numFmtId="5" fontId="2" fillId="11" borderId="0" xfId="0" applyNumberFormat="1" applyFont="1" applyFill="1" applyBorder="1" applyAlignment="1">
      <alignment vertical="center"/>
    </xf>
    <xf numFmtId="0" fontId="2" fillId="11" borderId="12" xfId="0" applyFont="1" applyFill="1" applyBorder="1"/>
    <xf numFmtId="166" fontId="2" fillId="11" borderId="12" xfId="0" applyNumberFormat="1" applyFont="1" applyFill="1" applyBorder="1"/>
    <xf numFmtId="5" fontId="2" fillId="11" borderId="12" xfId="0" applyNumberFormat="1" applyFont="1" applyFill="1" applyBorder="1"/>
    <xf numFmtId="0" fontId="7" fillId="11" borderId="0" xfId="0" applyFont="1" applyFill="1" applyBorder="1" applyAlignment="1">
      <alignment vertical="center"/>
    </xf>
    <xf numFmtId="0" fontId="2" fillId="11" borderId="0" xfId="0" applyFont="1" applyFill="1" applyAlignment="1">
      <alignment horizontal="left" vertical="center"/>
    </xf>
    <xf numFmtId="0" fontId="10" fillId="11" borderId="0" xfId="0" applyFont="1" applyFill="1" applyAlignment="1">
      <alignment vertical="center"/>
    </xf>
    <xf numFmtId="0" fontId="2" fillId="11" borderId="1" xfId="0" applyFont="1" applyFill="1" applyBorder="1"/>
    <xf numFmtId="0" fontId="2" fillId="11" borderId="1" xfId="0" applyFont="1" applyFill="1" applyBorder="1" applyAlignment="1">
      <alignment vertical="center"/>
    </xf>
    <xf numFmtId="0" fontId="2" fillId="11" borderId="0" xfId="0" applyFont="1" applyFill="1" applyAlignment="1">
      <alignment horizontal="right" vertical="center"/>
    </xf>
    <xf numFmtId="0" fontId="2" fillId="11" borderId="1" xfId="0" applyFont="1" applyFill="1" applyBorder="1" applyAlignment="1">
      <alignment horizontal="left" vertical="center"/>
    </xf>
    <xf numFmtId="0" fontId="10" fillId="11" borderId="21" xfId="0" applyFont="1" applyFill="1" applyBorder="1" applyAlignment="1">
      <alignment vertical="center"/>
    </xf>
    <xf numFmtId="0" fontId="10" fillId="11" borderId="0" xfId="0" applyFont="1" applyFill="1" applyAlignment="1">
      <alignment horizontal="right" vertical="center"/>
    </xf>
    <xf numFmtId="0" fontId="0" fillId="11" borderId="0" xfId="0" applyFill="1"/>
    <xf numFmtId="0" fontId="12" fillId="11" borderId="0" xfId="0" applyFont="1" applyFill="1" applyAlignment="1">
      <alignment horizontal="right"/>
    </xf>
    <xf numFmtId="0" fontId="13" fillId="11" borderId="0" xfId="0" applyFont="1" applyFill="1" applyAlignment="1">
      <alignment vertical="center"/>
    </xf>
    <xf numFmtId="0" fontId="0" fillId="11" borderId="0" xfId="0" applyFill="1" applyBorder="1"/>
    <xf numFmtId="0" fontId="12" fillId="11" borderId="0" xfId="0" applyFont="1" applyFill="1"/>
    <xf numFmtId="0" fontId="2" fillId="11" borderId="22" xfId="0" applyFont="1" applyFill="1" applyBorder="1"/>
    <xf numFmtId="5" fontId="12" fillId="11" borderId="0" xfId="0" applyNumberFormat="1" applyFont="1" applyFill="1"/>
    <xf numFmtId="0" fontId="2" fillId="11" borderId="24" xfId="0" applyFont="1" applyFill="1" applyBorder="1"/>
    <xf numFmtId="0" fontId="7" fillId="11" borderId="23" xfId="0" applyFont="1" applyFill="1" applyBorder="1" applyAlignment="1">
      <alignment vertical="center"/>
    </xf>
    <xf numFmtId="0" fontId="2" fillId="11" borderId="25" xfId="0" applyFont="1" applyFill="1" applyBorder="1"/>
    <xf numFmtId="0" fontId="7" fillId="11" borderId="0" xfId="0" applyFont="1" applyFill="1" applyAlignment="1">
      <alignment horizontal="right"/>
    </xf>
    <xf numFmtId="0" fontId="2" fillId="11" borderId="0" xfId="0" applyFont="1" applyFill="1" applyAlignment="1">
      <alignment horizontal="right" vertical="center" wrapText="1"/>
    </xf>
    <xf numFmtId="0" fontId="2" fillId="11" borderId="0" xfId="0" quotePrefix="1" applyFont="1" applyFill="1" applyAlignment="1">
      <alignment horizontal="right" vertical="center"/>
    </xf>
    <xf numFmtId="0" fontId="28" fillId="11" borderId="0" xfId="0" applyFont="1" applyFill="1" applyBorder="1" applyAlignment="1">
      <alignment horizontal="right" vertical="center" wrapText="1"/>
    </xf>
    <xf numFmtId="0" fontId="28" fillId="11" borderId="0" xfId="0" applyFont="1" applyFill="1" applyBorder="1" applyAlignment="1">
      <alignment horizontal="right" vertical="center"/>
    </xf>
    <xf numFmtId="5" fontId="28" fillId="11" borderId="0" xfId="0" applyNumberFormat="1" applyFont="1" applyFill="1" applyBorder="1" applyAlignment="1">
      <alignment vertical="center"/>
    </xf>
    <xf numFmtId="0" fontId="34" fillId="11" borderId="0" xfId="0" applyFont="1" applyFill="1" applyAlignment="1">
      <alignment horizontal="right"/>
    </xf>
    <xf numFmtId="0" fontId="2" fillId="11" borderId="0" xfId="0" applyFont="1" applyFill="1" applyAlignment="1"/>
    <xf numFmtId="0" fontId="0" fillId="11" borderId="0" xfId="0" quotePrefix="1" applyFill="1" applyBorder="1" applyAlignment="1">
      <alignment horizontal="right"/>
    </xf>
    <xf numFmtId="0" fontId="0" fillId="11" borderId="0" xfId="0" applyFill="1" applyAlignment="1"/>
    <xf numFmtId="0" fontId="0" fillId="11" borderId="22" xfId="0" applyFill="1" applyBorder="1"/>
    <xf numFmtId="0" fontId="2" fillId="11" borderId="0" xfId="0" applyFont="1" applyFill="1" applyBorder="1" applyAlignment="1">
      <alignment horizontal="left" vertical="top" wrapText="1"/>
    </xf>
    <xf numFmtId="0" fontId="2" fillId="11" borderId="22" xfId="0" applyFont="1" applyFill="1" applyBorder="1" applyAlignment="1">
      <alignment vertical="center"/>
    </xf>
    <xf numFmtId="5" fontId="2" fillId="11" borderId="22" xfId="0" applyNumberFormat="1" applyFont="1" applyFill="1" applyBorder="1" applyAlignment="1">
      <alignment vertical="center"/>
    </xf>
    <xf numFmtId="0" fontId="12" fillId="11" borderId="23" xfId="0" applyFont="1" applyFill="1" applyBorder="1" applyAlignment="1">
      <alignment vertical="center"/>
    </xf>
    <xf numFmtId="0" fontId="12" fillId="11" borderId="23" xfId="0" applyFont="1" applyFill="1" applyBorder="1" applyAlignment="1">
      <alignment horizontal="right" vertical="center"/>
    </xf>
    <xf numFmtId="0" fontId="36" fillId="11" borderId="23" xfId="0" applyFont="1" applyFill="1" applyBorder="1" applyAlignment="1">
      <alignment horizontal="left" vertical="center"/>
    </xf>
    <xf numFmtId="5" fontId="31" fillId="11" borderId="24" xfId="0" applyNumberFormat="1" applyFont="1" applyFill="1" applyBorder="1" applyAlignment="1">
      <alignment vertical="center"/>
    </xf>
    <xf numFmtId="5" fontId="2" fillId="11" borderId="24" xfId="0" applyNumberFormat="1" applyFont="1" applyFill="1" applyBorder="1" applyAlignment="1">
      <alignment vertical="center"/>
    </xf>
    <xf numFmtId="0" fontId="0" fillId="11" borderId="24" xfId="0" applyFill="1" applyBorder="1"/>
    <xf numFmtId="0" fontId="12" fillId="11" borderId="23" xfId="0" applyFont="1" applyFill="1" applyBorder="1" applyAlignment="1">
      <alignment horizontal="left" vertical="center"/>
    </xf>
    <xf numFmtId="0" fontId="2" fillId="0" borderId="13" xfId="0" applyFont="1" applyFill="1" applyBorder="1" applyAlignment="1" applyProtection="1">
      <alignment horizontal="left" vertical="top"/>
    </xf>
    <xf numFmtId="0" fontId="2" fillId="0" borderId="14"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2" fillId="0" borderId="17"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0" fillId="5" borderId="13" xfId="0" applyFill="1" applyBorder="1"/>
    <xf numFmtId="0" fontId="2" fillId="5" borderId="14" xfId="0" applyFont="1" applyFill="1" applyBorder="1" applyAlignment="1">
      <alignment horizontal="left" vertical="top" wrapText="1"/>
    </xf>
    <xf numFmtId="0" fontId="2" fillId="5" borderId="15" xfId="0" applyFont="1" applyFill="1" applyBorder="1" applyAlignment="1">
      <alignment horizontal="left" vertical="top" wrapText="1"/>
    </xf>
    <xf numFmtId="0" fontId="0" fillId="5" borderId="16" xfId="0" applyFill="1" applyBorder="1"/>
    <xf numFmtId="0" fontId="2" fillId="5" borderId="17" xfId="0" applyFont="1" applyFill="1" applyBorder="1" applyAlignment="1">
      <alignment horizontal="left" vertical="top" wrapText="1"/>
    </xf>
    <xf numFmtId="0" fontId="2" fillId="5" borderId="16" xfId="0" applyFont="1" applyFill="1" applyBorder="1" applyAlignment="1">
      <alignment horizontal="left" vertical="top" wrapText="1"/>
    </xf>
    <xf numFmtId="0" fontId="0" fillId="5" borderId="17" xfId="0" applyFill="1" applyBorder="1"/>
    <xf numFmtId="0" fontId="0" fillId="5" borderId="18" xfId="0" applyFill="1" applyBorder="1"/>
    <xf numFmtId="0" fontId="0" fillId="5" borderId="12" xfId="0" applyFill="1" applyBorder="1"/>
    <xf numFmtId="0" fontId="0" fillId="5" borderId="19" xfId="0" applyFill="1" applyBorder="1"/>
    <xf numFmtId="0" fontId="0" fillId="12" borderId="26" xfId="0" applyFill="1" applyBorder="1"/>
    <xf numFmtId="0" fontId="0" fillId="12" borderId="27" xfId="0" applyFill="1" applyBorder="1"/>
    <xf numFmtId="0" fontId="0" fillId="12" borderId="28" xfId="0" applyFill="1" applyBorder="1"/>
    <xf numFmtId="0" fontId="0" fillId="12" borderId="29" xfId="0" applyFill="1" applyBorder="1"/>
    <xf numFmtId="0" fontId="0" fillId="12" borderId="0" xfId="0" applyFill="1" applyBorder="1"/>
    <xf numFmtId="0" fontId="0" fillId="12" borderId="30" xfId="0" applyFill="1" applyBorder="1"/>
    <xf numFmtId="0" fontId="0" fillId="12" borderId="31" xfId="0" applyFill="1" applyBorder="1"/>
    <xf numFmtId="0" fontId="0" fillId="12" borderId="32" xfId="0" applyFill="1" applyBorder="1"/>
    <xf numFmtId="0" fontId="0" fillId="12" borderId="33" xfId="0" applyFill="1" applyBorder="1"/>
    <xf numFmtId="169" fontId="31" fillId="12" borderId="29" xfId="0" applyNumberFormat="1" applyFont="1" applyFill="1" applyBorder="1" applyAlignment="1" applyProtection="1">
      <alignment vertical="center"/>
    </xf>
    <xf numFmtId="5" fontId="2" fillId="11" borderId="0" xfId="0" applyNumberFormat="1" applyFont="1" applyFill="1" applyBorder="1"/>
    <xf numFmtId="0" fontId="41" fillId="11" borderId="0" xfId="0" applyFont="1" applyFill="1" applyAlignment="1">
      <alignment horizontal="right"/>
    </xf>
    <xf numFmtId="0" fontId="0" fillId="11" borderId="0" xfId="0" applyFill="1" applyAlignment="1">
      <alignment horizontal="right"/>
    </xf>
    <xf numFmtId="0" fontId="0" fillId="11" borderId="0" xfId="0" applyFill="1" applyAlignment="1">
      <alignment horizontal="right" vertical="center"/>
    </xf>
    <xf numFmtId="0" fontId="20" fillId="11" borderId="0" xfId="0" applyFont="1" applyFill="1" applyAlignment="1">
      <alignment horizontal="center"/>
    </xf>
    <xf numFmtId="0" fontId="2" fillId="0" borderId="13" xfId="0" applyFont="1" applyFill="1" applyBorder="1" applyAlignment="1" applyProtection="1">
      <alignment horizontal="left" vertical="top" wrapText="1"/>
    </xf>
    <xf numFmtId="0" fontId="43" fillId="11" borderId="0" xfId="0" applyFont="1" applyFill="1" applyAlignment="1">
      <alignment horizontal="right" vertical="center"/>
    </xf>
    <xf numFmtId="5" fontId="44" fillId="11" borderId="0" xfId="0" applyNumberFormat="1" applyFont="1" applyFill="1" applyBorder="1" applyAlignment="1">
      <alignment horizontal="center" vertical="center"/>
    </xf>
    <xf numFmtId="0" fontId="0" fillId="11" borderId="0" xfId="0" applyFill="1" applyAlignment="1">
      <alignment vertical="top" wrapText="1"/>
    </xf>
    <xf numFmtId="0" fontId="46" fillId="11" borderId="0" xfId="0" applyFont="1" applyFill="1"/>
    <xf numFmtId="0" fontId="12" fillId="11" borderId="0" xfId="0" applyFont="1" applyFill="1" applyBorder="1" applyAlignment="1">
      <alignment vertical="center"/>
    </xf>
    <xf numFmtId="49" fontId="26" fillId="11" borderId="0" xfId="0" applyNumberFormat="1" applyFont="1" applyFill="1" applyAlignment="1">
      <alignment horizontal="right"/>
    </xf>
    <xf numFmtId="164" fontId="45" fillId="0" borderId="0" xfId="0" applyNumberFormat="1" applyFont="1" applyFill="1"/>
    <xf numFmtId="0" fontId="0" fillId="11" borderId="0" xfId="0" applyFill="1" applyAlignment="1">
      <alignment vertical="center"/>
    </xf>
    <xf numFmtId="0" fontId="0" fillId="11" borderId="0" xfId="0" applyFill="1" applyAlignment="1">
      <alignment horizontal="left" vertical="center" wrapText="1"/>
    </xf>
    <xf numFmtId="0" fontId="0" fillId="11" borderId="0" xfId="0" applyFill="1" applyAlignment="1">
      <alignment vertical="top"/>
    </xf>
    <xf numFmtId="5" fontId="2" fillId="11" borderId="0" xfId="0" applyNumberFormat="1" applyFont="1" applyFill="1" applyBorder="1" applyAlignment="1">
      <alignment vertical="center"/>
    </xf>
    <xf numFmtId="0" fontId="2" fillId="11" borderId="0" xfId="0" applyFont="1" applyFill="1" applyAlignment="1">
      <alignment vertical="center"/>
    </xf>
    <xf numFmtId="0" fontId="2" fillId="11" borderId="9" xfId="0" applyFont="1" applyFill="1" applyBorder="1" applyAlignment="1">
      <alignment vertical="center"/>
    </xf>
    <xf numFmtId="5" fontId="2" fillId="11" borderId="9" xfId="0" applyNumberFormat="1" applyFont="1" applyFill="1" applyBorder="1" applyAlignment="1">
      <alignment vertical="center"/>
    </xf>
    <xf numFmtId="166" fontId="2" fillId="11" borderId="0" xfId="0" applyNumberFormat="1" applyFont="1" applyFill="1" applyBorder="1" applyAlignment="1">
      <alignment vertical="center"/>
    </xf>
    <xf numFmtId="166" fontId="2" fillId="11" borderId="11" xfId="0" applyNumberFormat="1" applyFont="1" applyFill="1" applyBorder="1" applyAlignment="1">
      <alignment vertical="center"/>
    </xf>
    <xf numFmtId="5" fontId="2" fillId="11" borderId="11" xfId="0" applyNumberFormat="1" applyFont="1" applyFill="1" applyBorder="1" applyAlignment="1">
      <alignment vertical="center"/>
    </xf>
    <xf numFmtId="0" fontId="2" fillId="11" borderId="0" xfId="0" applyFont="1" applyFill="1" applyAlignment="1" applyProtection="1">
      <alignment horizontal="left" vertical="center"/>
    </xf>
    <xf numFmtId="0" fontId="2" fillId="11" borderId="0" xfId="0" applyFont="1" applyFill="1" applyBorder="1" applyAlignment="1">
      <alignment vertical="center"/>
    </xf>
    <xf numFmtId="0" fontId="2" fillId="11" borderId="11" xfId="0" applyFont="1" applyFill="1" applyBorder="1" applyAlignment="1">
      <alignment vertical="center"/>
    </xf>
    <xf numFmtId="166" fontId="2" fillId="11" borderId="9" xfId="0" applyNumberFormat="1" applyFont="1" applyFill="1" applyBorder="1" applyAlignment="1">
      <alignment vertical="center"/>
    </xf>
    <xf numFmtId="0" fontId="12" fillId="11" borderId="37" xfId="0" applyFont="1" applyFill="1" applyBorder="1" applyAlignment="1">
      <alignment vertical="center"/>
    </xf>
    <xf numFmtId="166" fontId="12" fillId="11" borderId="37" xfId="0" applyNumberFormat="1" applyFont="1" applyFill="1" applyBorder="1" applyAlignment="1">
      <alignment vertical="center"/>
    </xf>
    <xf numFmtId="5" fontId="12" fillId="11" borderId="37" xfId="0" applyNumberFormat="1" applyFont="1" applyFill="1" applyBorder="1" applyAlignment="1">
      <alignment vertical="center"/>
    </xf>
    <xf numFmtId="0" fontId="0" fillId="11" borderId="0" xfId="0" applyFill="1" applyAlignment="1">
      <alignment wrapText="1"/>
    </xf>
    <xf numFmtId="0" fontId="2" fillId="2" borderId="0" xfId="0" applyFont="1" applyFill="1" applyAlignment="1" applyProtection="1">
      <alignment horizontal="left" vertical="center"/>
      <protection locked="0"/>
    </xf>
    <xf numFmtId="0" fontId="0" fillId="11" borderId="0" xfId="0" applyFill="1" applyAlignment="1">
      <alignment horizontal="left" vertical="center" wrapText="1"/>
    </xf>
    <xf numFmtId="0" fontId="0" fillId="11" borderId="0" xfId="0" applyFill="1" applyAlignment="1">
      <alignment vertical="center" wrapText="1"/>
    </xf>
    <xf numFmtId="0" fontId="0" fillId="11" borderId="0" xfId="0" applyFill="1" applyAlignment="1">
      <alignment vertical="top" wrapText="1"/>
    </xf>
    <xf numFmtId="0" fontId="2" fillId="11" borderId="0" xfId="0" applyFont="1" applyFill="1" applyBorder="1" applyAlignment="1">
      <alignment vertical="center"/>
    </xf>
    <xf numFmtId="166" fontId="2" fillId="11" borderId="0" xfId="0" applyNumberFormat="1" applyFont="1" applyFill="1" applyBorder="1" applyAlignment="1">
      <alignment vertical="center"/>
    </xf>
    <xf numFmtId="5" fontId="2" fillId="11" borderId="0" xfId="0" applyNumberFormat="1" applyFont="1" applyFill="1" applyBorder="1" applyAlignment="1">
      <alignment vertical="center"/>
    </xf>
    <xf numFmtId="5" fontId="2" fillId="11" borderId="0" xfId="0" applyNumberFormat="1" applyFont="1" applyFill="1" applyAlignment="1">
      <alignment vertical="center"/>
    </xf>
    <xf numFmtId="0" fontId="7" fillId="11" borderId="0" xfId="0" applyFont="1" applyFill="1" applyBorder="1" applyAlignment="1">
      <alignment vertical="center"/>
    </xf>
    <xf numFmtId="166" fontId="7" fillId="11" borderId="0" xfId="0" applyNumberFormat="1" applyFont="1" applyFill="1" applyBorder="1" applyAlignment="1">
      <alignment vertical="center"/>
    </xf>
    <xf numFmtId="166" fontId="7" fillId="11" borderId="0" xfId="0" applyNumberFormat="1" applyFont="1" applyFill="1" applyAlignment="1">
      <alignment vertical="center"/>
    </xf>
    <xf numFmtId="5" fontId="7" fillId="11" borderId="0" xfId="0" applyNumberFormat="1" applyFont="1" applyFill="1" applyBorder="1" applyAlignment="1">
      <alignment vertical="center"/>
    </xf>
    <xf numFmtId="5" fontId="7" fillId="11" borderId="0" xfId="0" applyNumberFormat="1" applyFont="1" applyFill="1" applyAlignment="1">
      <alignment vertical="center"/>
    </xf>
    <xf numFmtId="0" fontId="11" fillId="6" borderId="0" xfId="0" applyFont="1" applyFill="1" applyAlignment="1">
      <alignment vertical="center"/>
    </xf>
    <xf numFmtId="0" fontId="2" fillId="11" borderId="0" xfId="0" applyFont="1" applyFill="1" applyAlignment="1">
      <alignment horizontal="right" vertical="center"/>
    </xf>
    <xf numFmtId="0" fontId="2" fillId="11" borderId="21" xfId="0" applyFont="1" applyFill="1" applyBorder="1" applyAlignment="1">
      <alignment vertical="center"/>
    </xf>
    <xf numFmtId="166" fontId="2" fillId="11" borderId="21" xfId="0" applyNumberFormat="1" applyFont="1" applyFill="1" applyBorder="1" applyAlignment="1">
      <alignment vertical="center"/>
    </xf>
    <xf numFmtId="5" fontId="2" fillId="11" borderId="21" xfId="0" applyNumberFormat="1" applyFont="1" applyFill="1" applyBorder="1" applyAlignment="1">
      <alignment vertical="center"/>
    </xf>
    <xf numFmtId="0" fontId="21" fillId="11" borderId="0" xfId="0" applyFont="1" applyFill="1" applyAlignment="1">
      <alignment vertical="center"/>
    </xf>
    <xf numFmtId="49" fontId="26" fillId="11" borderId="0" xfId="0" quotePrefix="1" applyNumberFormat="1" applyFont="1" applyFill="1" applyAlignment="1">
      <alignment horizontal="center" vertical="center" textRotation="90"/>
    </xf>
    <xf numFmtId="167" fontId="2" fillId="11" borderId="21" xfId="0" applyNumberFormat="1" applyFont="1" applyFill="1" applyBorder="1" applyAlignment="1">
      <alignment vertical="center"/>
    </xf>
    <xf numFmtId="0" fontId="32" fillId="2" borderId="0" xfId="0" applyFont="1" applyFill="1" applyAlignment="1" applyProtection="1">
      <alignment vertical="center"/>
      <protection locked="0"/>
    </xf>
    <xf numFmtId="0" fontId="31" fillId="2" borderId="0" xfId="0" applyFont="1" applyFill="1" applyAlignment="1" applyProtection="1">
      <alignment horizontal="left" vertical="center"/>
      <protection locked="0"/>
    </xf>
    <xf numFmtId="0" fontId="31" fillId="0" borderId="0" xfId="0" applyFont="1" applyFill="1" applyAlignment="1" applyProtection="1">
      <alignment horizontal="left" vertical="center"/>
      <protection locked="0"/>
    </xf>
    <xf numFmtId="0" fontId="11" fillId="8" borderId="0" xfId="0" applyFont="1" applyFill="1" applyAlignment="1">
      <alignment vertical="center"/>
    </xf>
    <xf numFmtId="0" fontId="11" fillId="4" borderId="0" xfId="0" applyFont="1" applyFill="1" applyAlignment="1">
      <alignment vertical="center"/>
    </xf>
    <xf numFmtId="0" fontId="2" fillId="11" borderId="0" xfId="0" applyFont="1" applyFill="1" applyAlignment="1">
      <alignment vertical="center"/>
    </xf>
    <xf numFmtId="0" fontId="16" fillId="11" borderId="0" xfId="0" applyFont="1" applyFill="1" applyAlignment="1">
      <alignment horizontal="center" vertical="center" wrapText="1"/>
    </xf>
    <xf numFmtId="14" fontId="24" fillId="11" borderId="0" xfId="0" quotePrefix="1" applyNumberFormat="1" applyFont="1" applyFill="1" applyAlignment="1">
      <alignment horizontal="left" vertical="center"/>
    </xf>
    <xf numFmtId="14" fontId="24" fillId="11" borderId="0" xfId="0" applyNumberFormat="1" applyFont="1" applyFill="1" applyAlignment="1">
      <alignment horizontal="left" vertical="center"/>
    </xf>
    <xf numFmtId="168" fontId="10" fillId="11" borderId="21" xfId="0" applyNumberFormat="1" applyFont="1" applyFill="1" applyBorder="1" applyAlignment="1">
      <alignment horizontal="right" vertical="center"/>
    </xf>
    <xf numFmtId="0" fontId="2" fillId="11" borderId="11" xfId="0" applyFont="1" applyFill="1" applyBorder="1" applyAlignment="1">
      <alignment vertical="center"/>
    </xf>
    <xf numFmtId="0" fontId="2" fillId="11" borderId="9" xfId="0" applyFont="1" applyFill="1" applyBorder="1" applyAlignment="1">
      <alignment vertical="center"/>
    </xf>
    <xf numFmtId="0" fontId="7" fillId="11" borderId="10" xfId="0" applyFont="1" applyFill="1" applyBorder="1" applyAlignment="1">
      <alignment vertical="center"/>
    </xf>
    <xf numFmtId="166" fontId="2" fillId="11" borderId="9" xfId="0" applyNumberFormat="1" applyFont="1" applyFill="1" applyBorder="1" applyAlignment="1">
      <alignment vertical="center"/>
    </xf>
    <xf numFmtId="0" fontId="13" fillId="7" borderId="0" xfId="0" applyFont="1" applyFill="1" applyAlignment="1">
      <alignment vertical="center"/>
    </xf>
    <xf numFmtId="166" fontId="2" fillId="11" borderId="11" xfId="0" applyNumberFormat="1" applyFont="1" applyFill="1" applyBorder="1" applyAlignment="1">
      <alignment vertical="center"/>
    </xf>
    <xf numFmtId="166" fontId="12" fillId="11" borderId="0" xfId="0" applyNumberFormat="1" applyFont="1" applyFill="1" applyBorder="1" applyAlignment="1">
      <alignment vertical="center"/>
    </xf>
    <xf numFmtId="0" fontId="2" fillId="11" borderId="0" xfId="0" applyFont="1" applyFill="1" applyAlignment="1">
      <alignment horizontal="right"/>
    </xf>
    <xf numFmtId="166" fontId="12" fillId="11" borderId="0" xfId="0" applyNumberFormat="1" applyFont="1" applyFill="1" applyAlignment="1">
      <alignment vertical="center"/>
    </xf>
    <xf numFmtId="166" fontId="12" fillId="11" borderId="37" xfId="0" applyNumberFormat="1" applyFont="1" applyFill="1" applyBorder="1" applyAlignment="1">
      <alignment vertical="center"/>
    </xf>
    <xf numFmtId="0" fontId="7" fillId="11" borderId="0" xfId="0" applyFont="1" applyFill="1" applyAlignment="1">
      <alignment vertical="center"/>
    </xf>
    <xf numFmtId="0" fontId="12" fillId="11" borderId="0" xfId="0" applyFont="1" applyFill="1" applyAlignment="1">
      <alignment vertical="center"/>
    </xf>
    <xf numFmtId="0" fontId="12" fillId="11" borderId="37" xfId="0" applyFont="1" applyFill="1" applyBorder="1" applyAlignment="1">
      <alignment vertical="center"/>
    </xf>
    <xf numFmtId="0" fontId="12" fillId="11" borderId="0" xfId="0" applyFont="1" applyFill="1" applyBorder="1" applyAlignment="1">
      <alignment vertical="center"/>
    </xf>
    <xf numFmtId="5" fontId="2" fillId="11" borderId="10" xfId="0" applyNumberFormat="1" applyFont="1" applyFill="1" applyBorder="1" applyAlignment="1">
      <alignment vertical="center"/>
    </xf>
    <xf numFmtId="166" fontId="2" fillId="11" borderId="10" xfId="0" applyNumberFormat="1" applyFont="1" applyFill="1" applyBorder="1" applyAlignment="1">
      <alignment vertical="center"/>
    </xf>
    <xf numFmtId="5" fontId="2" fillId="11" borderId="9" xfId="0" applyNumberFormat="1" applyFont="1" applyFill="1" applyBorder="1" applyAlignment="1">
      <alignment vertical="center"/>
    </xf>
    <xf numFmtId="5" fontId="12" fillId="11" borderId="0" xfId="0" applyNumberFormat="1" applyFont="1" applyFill="1" applyAlignment="1">
      <alignment vertical="center"/>
    </xf>
    <xf numFmtId="5" fontId="2" fillId="11" borderId="11" xfId="0" applyNumberFormat="1" applyFont="1" applyFill="1" applyBorder="1" applyAlignment="1">
      <alignment vertical="center"/>
    </xf>
    <xf numFmtId="0" fontId="11" fillId="11" borderId="0" xfId="0" applyFont="1" applyFill="1" applyBorder="1" applyAlignment="1">
      <alignment vertical="center"/>
    </xf>
    <xf numFmtId="166" fontId="2" fillId="11" borderId="9" xfId="0" applyNumberFormat="1" applyFont="1" applyFill="1" applyBorder="1" applyAlignment="1">
      <alignment horizontal="right" vertical="center"/>
    </xf>
    <xf numFmtId="0" fontId="7" fillId="11" borderId="9" xfId="0" applyFont="1" applyFill="1" applyBorder="1" applyAlignment="1">
      <alignment vertical="center"/>
    </xf>
    <xf numFmtId="5" fontId="30" fillId="11" borderId="9" xfId="0" applyNumberFormat="1" applyFont="1" applyFill="1" applyBorder="1" applyAlignment="1">
      <alignment vertical="center"/>
    </xf>
    <xf numFmtId="0" fontId="16" fillId="11" borderId="0" xfId="0" applyFont="1" applyFill="1" applyAlignment="1">
      <alignment horizontal="right" vertical="center" wrapText="1"/>
    </xf>
    <xf numFmtId="5" fontId="10" fillId="11"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top" wrapText="1"/>
      <protection locked="0"/>
    </xf>
    <xf numFmtId="0" fontId="8" fillId="11" borderId="0" xfId="0" applyFont="1" applyFill="1" applyAlignment="1">
      <alignment vertical="center"/>
    </xf>
    <xf numFmtId="0" fontId="8" fillId="11" borderId="12" xfId="0" applyFont="1" applyFill="1" applyBorder="1" applyAlignment="1">
      <alignment vertical="center"/>
    </xf>
    <xf numFmtId="5" fontId="12" fillId="11" borderId="37" xfId="0" applyNumberFormat="1" applyFont="1" applyFill="1" applyBorder="1" applyAlignment="1">
      <alignment vertical="center"/>
    </xf>
    <xf numFmtId="5" fontId="35" fillId="11" borderId="0" xfId="0" applyNumberFormat="1" applyFont="1" applyFill="1" applyAlignment="1">
      <alignment horizontal="left" vertical="center" wrapText="1"/>
    </xf>
    <xf numFmtId="0" fontId="16" fillId="11" borderId="0" xfId="0" applyFont="1" applyFill="1" applyAlignment="1">
      <alignment horizontal="right" wrapText="1"/>
    </xf>
    <xf numFmtId="5" fontId="2" fillId="11" borderId="0" xfId="0" quotePrefix="1" applyNumberFormat="1" applyFont="1" applyFill="1" applyBorder="1" applyAlignment="1">
      <alignment vertical="center" wrapText="1"/>
    </xf>
    <xf numFmtId="0" fontId="22" fillId="11" borderId="0" xfId="0" quotePrefix="1" applyFont="1" applyFill="1" applyAlignment="1">
      <alignment horizontal="left" vertical="center" wrapText="1"/>
    </xf>
    <xf numFmtId="0" fontId="42" fillId="11" borderId="0" xfId="0" applyFont="1" applyFill="1" applyAlignment="1" applyProtection="1">
      <alignment vertical="center"/>
      <protection locked="0"/>
    </xf>
    <xf numFmtId="0" fontId="2" fillId="11" borderId="21" xfId="0" applyFont="1" applyFill="1" applyBorder="1" applyAlignment="1">
      <alignment horizontal="right" vertical="center"/>
    </xf>
    <xf numFmtId="0" fontId="16" fillId="11" borderId="0" xfId="0" applyFont="1" applyFill="1" applyAlignment="1">
      <alignment horizontal="center" vertical="center"/>
    </xf>
    <xf numFmtId="5" fontId="12" fillId="11" borderId="22" xfId="0" applyNumberFormat="1" applyFont="1" applyFill="1" applyBorder="1"/>
    <xf numFmtId="5" fontId="37" fillId="11" borderId="0" xfId="0" applyNumberFormat="1" applyFont="1" applyFill="1" applyBorder="1" applyAlignment="1">
      <alignment vertical="center"/>
    </xf>
    <xf numFmtId="167" fontId="2" fillId="12" borderId="29" xfId="0" applyNumberFormat="1" applyFont="1" applyFill="1" applyBorder="1" applyAlignment="1">
      <alignment vertical="center"/>
    </xf>
    <xf numFmtId="167" fontId="2" fillId="12" borderId="0" xfId="0" applyNumberFormat="1" applyFont="1" applyFill="1" applyBorder="1" applyAlignment="1">
      <alignment vertical="center"/>
    </xf>
    <xf numFmtId="169" fontId="31" fillId="12" borderId="0" xfId="0" applyNumberFormat="1" applyFont="1" applyFill="1" applyBorder="1" applyAlignment="1" applyProtection="1">
      <alignment vertical="center"/>
      <protection locked="0"/>
    </xf>
    <xf numFmtId="5" fontId="7" fillId="11" borderId="0" xfId="0" applyNumberFormat="1" applyFont="1" applyFill="1" applyBorder="1"/>
    <xf numFmtId="167" fontId="2" fillId="12" borderId="29" xfId="0" applyNumberFormat="1" applyFont="1" applyFill="1" applyBorder="1" applyAlignment="1"/>
    <xf numFmtId="0" fontId="2" fillId="12" borderId="0" xfId="0" applyFont="1" applyFill="1" applyBorder="1" applyAlignment="1"/>
    <xf numFmtId="167" fontId="2" fillId="12" borderId="0" xfId="0" applyNumberFormat="1" applyFont="1" applyFill="1" applyBorder="1" applyAlignment="1"/>
    <xf numFmtId="0" fontId="2" fillId="11" borderId="0" xfId="0" quotePrefix="1" applyFont="1" applyFill="1" applyBorder="1" applyAlignment="1">
      <alignment horizontal="right" vertical="center"/>
    </xf>
    <xf numFmtId="0" fontId="2" fillId="11" borderId="0" xfId="0" applyFont="1" applyFill="1" applyBorder="1" applyAlignment="1">
      <alignment horizontal="right" vertical="center"/>
    </xf>
    <xf numFmtId="5" fontId="42" fillId="11" borderId="0" xfId="0" applyNumberFormat="1" applyFont="1" applyFill="1"/>
    <xf numFmtId="5" fontId="2" fillId="11" borderId="24" xfId="0" applyNumberFormat="1" applyFont="1" applyFill="1" applyBorder="1" applyAlignment="1">
      <alignment horizontal="right" vertical="center" wrapText="1"/>
    </xf>
    <xf numFmtId="5" fontId="2" fillId="11" borderId="23" xfId="0" applyNumberFormat="1" applyFont="1" applyFill="1" applyBorder="1" applyAlignment="1">
      <alignment horizontal="right" vertical="center" wrapText="1"/>
    </xf>
    <xf numFmtId="5" fontId="2" fillId="11" borderId="0" xfId="0" applyNumberFormat="1" applyFont="1" applyFill="1"/>
    <xf numFmtId="5" fontId="31" fillId="0" borderId="22" xfId="0" applyNumberFormat="1" applyFont="1" applyFill="1" applyBorder="1" applyAlignment="1" applyProtection="1">
      <alignment vertical="center"/>
      <protection locked="0"/>
    </xf>
    <xf numFmtId="0" fontId="2" fillId="5" borderId="0" xfId="0" applyFont="1" applyFill="1" applyBorder="1" applyAlignment="1">
      <alignment horizontal="left" vertical="top" wrapText="1"/>
    </xf>
    <xf numFmtId="5" fontId="2" fillId="11" borderId="24" xfId="0" applyNumberFormat="1" applyFont="1" applyFill="1" applyBorder="1" applyAlignment="1">
      <alignment vertical="center"/>
    </xf>
    <xf numFmtId="9" fontId="31" fillId="0" borderId="34" xfId="0" applyNumberFormat="1" applyFont="1" applyFill="1" applyBorder="1" applyAlignment="1" applyProtection="1">
      <alignment vertical="center"/>
      <protection locked="0"/>
    </xf>
    <xf numFmtId="0" fontId="31" fillId="0" borderId="35" xfId="0" applyFont="1" applyFill="1" applyBorder="1" applyAlignment="1" applyProtection="1">
      <alignment vertical="center"/>
      <protection locked="0"/>
    </xf>
    <xf numFmtId="0" fontId="31" fillId="0" borderId="36" xfId="0" applyFont="1" applyFill="1" applyBorder="1" applyAlignment="1" applyProtection="1">
      <alignment vertical="center"/>
      <protection locked="0"/>
    </xf>
    <xf numFmtId="5" fontId="12" fillId="11" borderId="24" xfId="0" applyNumberFormat="1" applyFont="1" applyFill="1" applyBorder="1"/>
    <xf numFmtId="5" fontId="31" fillId="0" borderId="24" xfId="0" applyNumberFormat="1" applyFont="1" applyFill="1" applyBorder="1" applyAlignment="1" applyProtection="1">
      <alignment vertical="center"/>
      <protection locked="0"/>
    </xf>
    <xf numFmtId="0" fontId="7" fillId="11" borderId="24" xfId="0" applyFont="1" applyFill="1" applyBorder="1" applyAlignment="1">
      <alignment vertical="center"/>
    </xf>
    <xf numFmtId="0" fontId="2" fillId="11" borderId="0" xfId="0" applyFont="1" applyFill="1" applyAlignment="1">
      <alignment horizontal="right" vertical="center" wrapText="1"/>
    </xf>
    <xf numFmtId="0" fontId="31" fillId="0" borderId="22" xfId="0" applyFont="1" applyFill="1" applyBorder="1" applyAlignment="1" applyProtection="1">
      <alignment vertical="center"/>
      <protection locked="0"/>
    </xf>
    <xf numFmtId="5" fontId="7" fillId="11" borderId="0" xfId="0" applyNumberFormat="1" applyFont="1" applyFill="1"/>
    <xf numFmtId="0" fontId="7" fillId="11" borderId="0" xfId="0" applyFont="1" applyFill="1"/>
    <xf numFmtId="0" fontId="12" fillId="11" borderId="0" xfId="0" applyFont="1" applyFill="1" applyAlignment="1">
      <alignment horizontal="right" vertical="center"/>
    </xf>
    <xf numFmtId="0" fontId="7" fillId="11" borderId="23" xfId="0" applyFont="1" applyFill="1" applyBorder="1" applyAlignment="1">
      <alignment vertical="center"/>
    </xf>
    <xf numFmtId="0" fontId="7" fillId="11" borderId="22" xfId="0" applyFont="1" applyFill="1" applyBorder="1" applyAlignment="1">
      <alignment vertical="center"/>
    </xf>
    <xf numFmtId="5" fontId="2" fillId="11" borderId="22" xfId="0" applyNumberFormat="1" applyFont="1" applyFill="1" applyBorder="1" applyAlignment="1">
      <alignment vertical="center"/>
    </xf>
    <xf numFmtId="5" fontId="2" fillId="11" borderId="22" xfId="0" applyNumberFormat="1" applyFont="1" applyFill="1" applyBorder="1"/>
    <xf numFmtId="0" fontId="2" fillId="11" borderId="22" xfId="0" applyFont="1" applyFill="1" applyBorder="1"/>
    <xf numFmtId="0" fontId="33" fillId="10" borderId="13" xfId="0" applyFont="1" applyFill="1" applyBorder="1" applyAlignment="1">
      <alignment horizontal="center" wrapText="1"/>
    </xf>
    <xf numFmtId="0" fontId="33" fillId="10" borderId="15" xfId="0" applyFont="1" applyFill="1" applyBorder="1" applyAlignment="1">
      <alignment horizontal="center" wrapText="1"/>
    </xf>
    <xf numFmtId="0" fontId="33" fillId="10" borderId="18" xfId="0" applyFont="1" applyFill="1" applyBorder="1" applyAlignment="1">
      <alignment horizontal="center" wrapText="1"/>
    </xf>
    <xf numFmtId="0" fontId="33" fillId="10" borderId="19" xfId="0" applyFont="1" applyFill="1" applyBorder="1" applyAlignment="1">
      <alignment horizontal="center" wrapText="1"/>
    </xf>
  </cellXfs>
  <cellStyles count="3">
    <cellStyle name="Hyperlänk" xfId="2" builtinId="8"/>
    <cellStyle name="Normal" xfId="0" builtinId="0"/>
    <cellStyle name="Procent" xfId="1" builtinId="5"/>
  </cellStyles>
  <dxfs count="43">
    <dxf>
      <numFmt numFmtId="165" formatCode="0.000%"/>
    </dxf>
    <dxf>
      <numFmt numFmtId="165" formatCode="0.000%"/>
    </dxf>
    <dxf>
      <numFmt numFmtId="165" formatCode="0.000%"/>
    </dxf>
    <dxf>
      <numFmt numFmtId="3" formatCode="#,##0"/>
    </dxf>
    <dxf>
      <numFmt numFmtId="3" formatCode="#,##0"/>
    </dxf>
    <dxf>
      <numFmt numFmtId="3" formatCode="#,##0"/>
    </dxf>
    <dxf>
      <numFmt numFmtId="3" formatCode="#,##0"/>
    </dxf>
    <dxf>
      <numFmt numFmtId="3" formatCode="#,##0"/>
    </dxf>
    <dxf>
      <numFmt numFmtId="164" formatCode="#,##0.0000"/>
    </dxf>
    <dxf>
      <font>
        <b val="0"/>
        <i val="0"/>
        <strike val="0"/>
        <condense val="0"/>
        <extend val="0"/>
        <outline val="0"/>
        <shadow val="0"/>
        <u val="none"/>
        <vertAlign val="baseline"/>
        <sz val="11"/>
        <color theme="1"/>
        <name val="Courier New"/>
        <family val="3"/>
        <scheme val="none"/>
      </font>
      <numFmt numFmtId="3" formatCode="#,##0"/>
    </dxf>
    <dxf>
      <numFmt numFmtId="3" formatCode="#,##0"/>
    </dxf>
    <dxf>
      <font>
        <b val="0"/>
        <i val="0"/>
        <strike val="0"/>
        <condense val="0"/>
        <extend val="0"/>
        <outline val="0"/>
        <shadow val="0"/>
        <u val="none"/>
        <vertAlign val="baseline"/>
        <sz val="11"/>
        <color theme="1"/>
        <name val="Courier New"/>
        <family val="3"/>
        <scheme val="none"/>
      </font>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000"/>
    </dxf>
    <dxf>
      <numFmt numFmtId="164" formatCode="#,##0.0000"/>
    </dxf>
    <dxf>
      <font>
        <color theme="1"/>
      </font>
    </dxf>
    <dxf>
      <font>
        <color theme="7"/>
      </font>
    </dxf>
    <dxf>
      <fill>
        <patternFill>
          <bgColor theme="0"/>
        </patternFill>
      </fill>
      <border>
        <left style="thin">
          <color auto="1"/>
        </left>
        <right style="thin">
          <color auto="1"/>
        </right>
        <top style="thin">
          <color auto="1"/>
        </top>
        <bottom style="thin">
          <color auto="1"/>
        </bottom>
      </border>
    </dxf>
    <dxf>
      <font>
        <color rgb="FFE6E6E6"/>
      </font>
      <fill>
        <patternFill>
          <bgColor rgb="FFE6E6E6"/>
        </patternFill>
      </fill>
    </dxf>
    <dxf>
      <font>
        <color theme="1"/>
      </font>
    </dxf>
    <dxf>
      <font>
        <color auto="1"/>
      </font>
      <fill>
        <patternFill>
          <bgColor theme="5"/>
        </patternFill>
      </fill>
    </dxf>
    <dxf>
      <font>
        <b/>
        <i val="0"/>
        <color theme="7"/>
      </font>
    </dxf>
    <dxf>
      <font>
        <color rgb="FF00B050"/>
      </font>
    </dxf>
    <dxf>
      <font>
        <color theme="0"/>
      </font>
    </dxf>
    <dxf>
      <font>
        <b/>
        <i val="0"/>
        <color rgb="FFFF0000"/>
      </font>
      <border>
        <left style="dashed">
          <color rgb="FFFF0000"/>
        </left>
        <right style="dashed">
          <color rgb="FFFF0000"/>
        </right>
        <top style="dashed">
          <color rgb="FFFF0000"/>
        </top>
        <bottom style="dashed">
          <color rgb="FFFF0000"/>
        </bottom>
        <vertical/>
        <horizontal/>
      </border>
    </dxf>
    <dxf>
      <font>
        <b/>
        <i val="0"/>
        <color rgb="FFFF0000"/>
      </font>
      <border>
        <left style="dashed">
          <color rgb="FFFF0000"/>
        </left>
        <right style="dashed">
          <color rgb="FFFF0000"/>
        </right>
        <top style="dashed">
          <color rgb="FFFF0000"/>
        </top>
        <bottom style="dashed">
          <color rgb="FFFF0000"/>
        </bottom>
        <vertical/>
        <horizontal/>
      </border>
    </dxf>
    <dxf>
      <font>
        <b/>
        <i val="0"/>
        <color rgb="FFFF0000"/>
      </font>
      <border>
        <left style="dashed">
          <color rgb="FFFF0000"/>
        </left>
        <right style="dashed">
          <color rgb="FFFF0000"/>
        </right>
        <top style="dashed">
          <color rgb="FFFF0000"/>
        </top>
        <bottom style="dashed">
          <color rgb="FFFF0000"/>
        </bottom>
        <vertical/>
        <horizontal/>
      </border>
    </dxf>
    <dxf>
      <font>
        <b/>
        <i val="0"/>
        <color rgb="FFFF0000"/>
      </font>
      <border>
        <left style="dashed">
          <color rgb="FFFF0000"/>
        </left>
        <right style="dashed">
          <color rgb="FFFF0000"/>
        </right>
        <top style="dashed">
          <color rgb="FFFF0000"/>
        </top>
        <bottom style="dashed">
          <color rgb="FFFF0000"/>
        </bottom>
        <vertical/>
        <horizontal/>
      </border>
    </dxf>
    <dxf>
      <font>
        <b/>
        <i val="0"/>
        <color rgb="FFFF0000"/>
      </font>
      <border>
        <left style="dashed">
          <color rgb="FFFF0000"/>
        </left>
        <right style="dashed">
          <color rgb="FFFF0000"/>
        </right>
        <top style="dashed">
          <color rgb="FFFF0000"/>
        </top>
        <bottom style="dashed">
          <color rgb="FFFF0000"/>
        </bottom>
        <vertical/>
        <horizontal/>
      </border>
    </dxf>
    <dxf>
      <font>
        <b/>
        <i val="0"/>
        <color rgb="FFFF0000"/>
      </font>
      <border>
        <left style="dashed">
          <color rgb="FFFF0000"/>
        </left>
        <right style="dashed">
          <color rgb="FFFF0000"/>
        </right>
        <top style="dashed">
          <color rgb="FFFF0000"/>
        </top>
        <bottom style="dashed">
          <color rgb="FFFF0000"/>
        </bottom>
        <vertical/>
        <horizontal/>
      </border>
    </dxf>
    <dxf>
      <font>
        <b/>
        <i val="0"/>
        <color rgb="FFFF0000"/>
      </font>
      <border>
        <left style="dashed">
          <color rgb="FFFF0000"/>
        </left>
        <right style="dashed">
          <color rgb="FFFF0000"/>
        </right>
        <top style="dashed">
          <color rgb="FFFF0000"/>
        </top>
        <bottom style="dashed">
          <color rgb="FFFF0000"/>
        </bottom>
        <vertical/>
        <horizontal/>
      </border>
    </dxf>
    <dxf>
      <border>
        <top style="dashed">
          <color theme="0" tint="-0.499984740745262"/>
        </top>
        <bottom style="dashed">
          <color theme="0" tint="-0.499984740745262"/>
        </bottom>
        <vertical/>
        <horizontal/>
      </border>
    </dxf>
    <dxf>
      <font>
        <b/>
        <i val="0"/>
        <color rgb="FFFF0000"/>
      </font>
      <border>
        <left style="dashed">
          <color rgb="FFFF0000"/>
        </left>
        <right style="dashed">
          <color rgb="FFFF0000"/>
        </right>
        <top style="dashed">
          <color rgb="FFFF0000"/>
        </top>
        <bottom style="dashed">
          <color rgb="FFFF0000"/>
        </bottom>
      </border>
    </dxf>
    <dxf>
      <fill>
        <patternFill>
          <bgColor theme="7"/>
        </patternFill>
      </fill>
    </dxf>
    <dxf>
      <border>
        <bottom style="thin">
          <color auto="1"/>
        </bottom>
        <vertical/>
        <horizontal/>
      </border>
    </dxf>
    <dxf>
      <font>
        <color rgb="FF000000"/>
      </font>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7"/>
        </patternFill>
      </fill>
    </dxf>
  </dxfs>
  <tableStyles count="0" defaultTableStyle="TableStyleMedium2" defaultPivotStyle="PivotStyleLight16"/>
  <colors>
    <mruColors>
      <color rgb="FFE6E6E6"/>
      <color rgb="FFDADCC3"/>
      <color rgb="FF000000"/>
      <color rgb="FFD95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419100</xdr:colOff>
      <xdr:row>20</xdr:row>
      <xdr:rowOff>28575</xdr:rowOff>
    </xdr:from>
    <xdr:to>
      <xdr:col>11</xdr:col>
      <xdr:colOff>457200</xdr:colOff>
      <xdr:row>25</xdr:row>
      <xdr:rowOff>30956</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962900" y="4219575"/>
          <a:ext cx="1714500" cy="12787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6</xdr:col>
      <xdr:colOff>209550</xdr:colOff>
      <xdr:row>14</xdr:row>
      <xdr:rowOff>171450</xdr:rowOff>
    </xdr:from>
    <xdr:to>
      <xdr:col>9</xdr:col>
      <xdr:colOff>705270</xdr:colOff>
      <xdr:row>18</xdr:row>
      <xdr:rowOff>57235</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238750" y="3095625"/>
          <a:ext cx="3010320" cy="60968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800100</xdr:colOff>
      <xdr:row>24</xdr:row>
      <xdr:rowOff>57150</xdr:rowOff>
    </xdr:from>
    <xdr:to>
      <xdr:col>5</xdr:col>
      <xdr:colOff>562410</xdr:colOff>
      <xdr:row>28</xdr:row>
      <xdr:rowOff>66777</xdr:rowOff>
    </xdr:to>
    <xdr:pic>
      <xdr:nvPicPr>
        <xdr:cNvPr id="6" name="Bildobjekt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638300" y="5162550"/>
          <a:ext cx="3115110" cy="733527"/>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95251</xdr:colOff>
      <xdr:row>26</xdr:row>
      <xdr:rowOff>28575</xdr:rowOff>
    </xdr:from>
    <xdr:to>
      <xdr:col>20</xdr:col>
      <xdr:colOff>9526</xdr:colOff>
      <xdr:row>27</xdr:row>
      <xdr:rowOff>161925</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1" y="3067050"/>
          <a:ext cx="485775" cy="323850"/>
        </a:xfrm>
        <a:prstGeom prst="rect">
          <a:avLst/>
        </a:prstGeom>
      </xdr:spPr>
    </xdr:pic>
    <xdr:clientData/>
  </xdr:twoCellAnchor>
  <xdr:twoCellAnchor editAs="oneCell">
    <xdr:from>
      <xdr:col>25</xdr:col>
      <xdr:colOff>95251</xdr:colOff>
      <xdr:row>26</xdr:row>
      <xdr:rowOff>38100</xdr:rowOff>
    </xdr:from>
    <xdr:to>
      <xdr:col>28</xdr:col>
      <xdr:colOff>9526</xdr:colOff>
      <xdr:row>27</xdr:row>
      <xdr:rowOff>171450</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3076575"/>
          <a:ext cx="485775" cy="323850"/>
        </a:xfrm>
        <a:prstGeom prst="rect">
          <a:avLst/>
        </a:prstGeom>
      </xdr:spPr>
    </xdr:pic>
    <xdr:clientData/>
  </xdr:twoCellAnchor>
  <xdr:twoCellAnchor editAs="oneCell">
    <xdr:from>
      <xdr:col>33</xdr:col>
      <xdr:colOff>76200</xdr:colOff>
      <xdr:row>26</xdr:row>
      <xdr:rowOff>38101</xdr:rowOff>
    </xdr:from>
    <xdr:to>
      <xdr:col>36</xdr:col>
      <xdr:colOff>9525</xdr:colOff>
      <xdr:row>27</xdr:row>
      <xdr:rowOff>164422</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9200" y="3076576"/>
          <a:ext cx="504825" cy="316821"/>
        </a:xfrm>
        <a:prstGeom prst="rect">
          <a:avLst/>
        </a:prstGeom>
      </xdr:spPr>
    </xdr:pic>
    <xdr:clientData/>
  </xdr:twoCellAnchor>
  <xdr:twoCellAnchor editAs="oneCell">
    <xdr:from>
      <xdr:col>42</xdr:col>
      <xdr:colOff>76200</xdr:colOff>
      <xdr:row>26</xdr:row>
      <xdr:rowOff>38101</xdr:rowOff>
    </xdr:from>
    <xdr:to>
      <xdr:col>45</xdr:col>
      <xdr:colOff>9525</xdr:colOff>
      <xdr:row>27</xdr:row>
      <xdr:rowOff>164422</xdr:rowOff>
    </xdr:to>
    <xdr:pic>
      <xdr:nvPicPr>
        <xdr:cNvPr id="5" name="Bildobjekt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43700" y="3076576"/>
          <a:ext cx="504825" cy="316821"/>
        </a:xfrm>
        <a:prstGeom prst="rect">
          <a:avLst/>
        </a:prstGeom>
      </xdr:spPr>
    </xdr:pic>
    <xdr:clientData/>
  </xdr:twoCellAnchor>
  <xdr:oneCellAnchor>
    <xdr:from>
      <xdr:col>17</xdr:col>
      <xdr:colOff>95251</xdr:colOff>
      <xdr:row>61</xdr:row>
      <xdr:rowOff>28575</xdr:rowOff>
    </xdr:from>
    <xdr:ext cx="485775" cy="323850"/>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1" y="3067050"/>
          <a:ext cx="485775" cy="323850"/>
        </a:xfrm>
        <a:prstGeom prst="rect">
          <a:avLst/>
        </a:prstGeom>
      </xdr:spPr>
    </xdr:pic>
    <xdr:clientData/>
  </xdr:oneCellAnchor>
  <xdr:oneCellAnchor>
    <xdr:from>
      <xdr:col>25</xdr:col>
      <xdr:colOff>95251</xdr:colOff>
      <xdr:row>61</xdr:row>
      <xdr:rowOff>38100</xdr:rowOff>
    </xdr:from>
    <xdr:ext cx="485775" cy="323850"/>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1" y="3076575"/>
          <a:ext cx="485775" cy="323850"/>
        </a:xfrm>
        <a:prstGeom prst="rect">
          <a:avLst/>
        </a:prstGeom>
      </xdr:spPr>
    </xdr:pic>
    <xdr:clientData/>
  </xdr:oneCellAnchor>
  <xdr:oneCellAnchor>
    <xdr:from>
      <xdr:col>33</xdr:col>
      <xdr:colOff>76200</xdr:colOff>
      <xdr:row>61</xdr:row>
      <xdr:rowOff>47626</xdr:rowOff>
    </xdr:from>
    <xdr:ext cx="504825" cy="316821"/>
    <xdr:pic>
      <xdr:nvPicPr>
        <xdr:cNvPr id="8" name="Bildobjekt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9725026"/>
          <a:ext cx="504825" cy="316821"/>
        </a:xfrm>
        <a:prstGeom prst="rect">
          <a:avLst/>
        </a:prstGeom>
      </xdr:spPr>
    </xdr:pic>
    <xdr:clientData/>
  </xdr:oneCellAnchor>
  <xdr:oneCellAnchor>
    <xdr:from>
      <xdr:col>42</xdr:col>
      <xdr:colOff>66675</xdr:colOff>
      <xdr:row>61</xdr:row>
      <xdr:rowOff>47626</xdr:rowOff>
    </xdr:from>
    <xdr:ext cx="504825" cy="316821"/>
    <xdr:pic>
      <xdr:nvPicPr>
        <xdr:cNvPr id="9" name="Bildobjekt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8277226"/>
          <a:ext cx="504825" cy="316821"/>
        </a:xfrm>
        <a:prstGeom prst="rect">
          <a:avLst/>
        </a:prstGeom>
      </xdr:spPr>
    </xdr:pic>
    <xdr:clientData/>
  </xdr:oneCellAnchor>
  <xdr:oneCellAnchor>
    <xdr:from>
      <xdr:col>17</xdr:col>
      <xdr:colOff>95251</xdr:colOff>
      <xdr:row>76</xdr:row>
      <xdr:rowOff>28575</xdr:rowOff>
    </xdr:from>
    <xdr:ext cx="485775" cy="323850"/>
    <xdr:pic>
      <xdr:nvPicPr>
        <xdr:cNvPr id="10" name="Bildobjekt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5701" y="10725150"/>
          <a:ext cx="485775" cy="323850"/>
        </a:xfrm>
        <a:prstGeom prst="rect">
          <a:avLst/>
        </a:prstGeom>
      </xdr:spPr>
    </xdr:pic>
    <xdr:clientData/>
  </xdr:oneCellAnchor>
  <xdr:oneCellAnchor>
    <xdr:from>
      <xdr:col>25</xdr:col>
      <xdr:colOff>95251</xdr:colOff>
      <xdr:row>76</xdr:row>
      <xdr:rowOff>38100</xdr:rowOff>
    </xdr:from>
    <xdr:ext cx="485775" cy="323850"/>
    <xdr:pic>
      <xdr:nvPicPr>
        <xdr:cNvPr id="11" name="Bildobjekt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1" y="10734675"/>
          <a:ext cx="485775" cy="323850"/>
        </a:xfrm>
        <a:prstGeom prst="rect">
          <a:avLst/>
        </a:prstGeom>
      </xdr:spPr>
    </xdr:pic>
    <xdr:clientData/>
  </xdr:oneCellAnchor>
  <xdr:oneCellAnchor>
    <xdr:from>
      <xdr:col>33</xdr:col>
      <xdr:colOff>76200</xdr:colOff>
      <xdr:row>76</xdr:row>
      <xdr:rowOff>47626</xdr:rowOff>
    </xdr:from>
    <xdr:ext cx="504825" cy="316821"/>
    <xdr:pic>
      <xdr:nvPicPr>
        <xdr:cNvPr id="12" name="Bildobjekt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24650" y="10744201"/>
          <a:ext cx="504825" cy="316821"/>
        </a:xfrm>
        <a:prstGeom prst="rect">
          <a:avLst/>
        </a:prstGeom>
      </xdr:spPr>
    </xdr:pic>
    <xdr:clientData/>
  </xdr:oneCellAnchor>
  <xdr:oneCellAnchor>
    <xdr:from>
      <xdr:col>42</xdr:col>
      <xdr:colOff>66675</xdr:colOff>
      <xdr:row>76</xdr:row>
      <xdr:rowOff>47626</xdr:rowOff>
    </xdr:from>
    <xdr:ext cx="504825" cy="316821"/>
    <xdr:pic>
      <xdr:nvPicPr>
        <xdr:cNvPr id="13" name="Bildobjekt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29625" y="10744201"/>
          <a:ext cx="504825" cy="31682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5</xdr:row>
      <xdr:rowOff>38101</xdr:rowOff>
    </xdr:from>
    <xdr:to>
      <xdr:col>6</xdr:col>
      <xdr:colOff>57150</xdr:colOff>
      <xdr:row>7</xdr:row>
      <xdr:rowOff>177696</xdr:rowOff>
    </xdr:to>
    <xdr:pic>
      <xdr:nvPicPr>
        <xdr:cNvPr id="13" name="Bildobjekt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2581276"/>
          <a:ext cx="790575" cy="511070"/>
        </a:xfrm>
        <a:prstGeom prst="rect">
          <a:avLst/>
        </a:prstGeom>
      </xdr:spPr>
    </xdr:pic>
    <xdr:clientData/>
  </xdr:twoCellAnchor>
  <xdr:twoCellAnchor editAs="oneCell">
    <xdr:from>
      <xdr:col>54</xdr:col>
      <xdr:colOff>9525</xdr:colOff>
      <xdr:row>6</xdr:row>
      <xdr:rowOff>547</xdr:rowOff>
    </xdr:from>
    <xdr:to>
      <xdr:col>58</xdr:col>
      <xdr:colOff>188119</xdr:colOff>
      <xdr:row>9</xdr:row>
      <xdr:rowOff>72466</xdr:rowOff>
    </xdr:to>
    <xdr:pic>
      <xdr:nvPicPr>
        <xdr:cNvPr id="18" name="Bildobjekt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96525" y="1114972"/>
          <a:ext cx="940594" cy="6243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18:H22">
  <autoFilter ref="B18:H22" xr:uid="{00000000-0009-0000-0100-000001000000}"/>
  <tableColumns count="7">
    <tableColumn id="1" xr3:uid="{00000000-0010-0000-0000-000001000000}" name="År" totalsRowFunction="custom">
      <totalsRowFormula>WP_4</totalsRowFormula>
    </tableColumn>
    <tableColumn id="2" xr3:uid="{00000000-0010-0000-0000-000002000000}" name="Koefficient" dataDxfId="20" totalsRowDxfId="19"/>
    <tableColumn id="3" xr3:uid="{00000000-0010-0000-0000-000003000000}" name="Living allowance" dataDxfId="18" totalsRowDxfId="17"/>
    <tableColumn id="4" xr3:uid="{00000000-0010-0000-0000-000004000000}" name="Mobility allowance" dataDxfId="16" totalsRowDxfId="15"/>
    <tableColumn id="5" xr3:uid="{00000000-0010-0000-0000-000005000000}" name="Family allowance" dataDxfId="14" totalsRowDxfId="13"/>
    <tableColumn id="6" xr3:uid="{00000000-0010-0000-0000-000006000000}" name="Research, training, networking" dataDxfId="12" totalsRowDxfId="11">
      <calculatedColumnFormula>IF($F$4=ITN,1800,800)</calculatedColumnFormula>
    </tableColumn>
    <tableColumn id="7" xr3:uid="{00000000-0010-0000-0000-000007000000}" name="Management &amp; Indirect costs" dataDxfId="10" totalsRow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13" displayName="Tabell13" ref="B25:H29" totalsRowShown="0">
  <autoFilter ref="B25:H29" xr:uid="{00000000-0009-0000-0100-000002000000}"/>
  <tableColumns count="7">
    <tableColumn id="1" xr3:uid="{00000000-0010-0000-0100-000001000000}" name="År"/>
    <tableColumn id="2" xr3:uid="{00000000-0010-0000-0100-000002000000}" name="Koefficient" dataDxfId="8"/>
    <tableColumn id="3" xr3:uid="{00000000-0010-0000-0100-000003000000}" name="Living allowance" dataDxfId="7"/>
    <tableColumn id="4" xr3:uid="{00000000-0010-0000-0100-000004000000}" name="Mobility allowance" dataDxfId="6"/>
    <tableColumn id="5" xr3:uid="{00000000-0010-0000-0100-000005000000}" name="Family allowance" dataDxfId="5"/>
    <tableColumn id="6" xr3:uid="{00000000-0010-0000-0100-000006000000}" name="Research, training, networking" dataDxfId="4">
      <calculatedColumnFormula>IF($F$4=ITN,1800,800)</calculatedColumnFormula>
    </tableColumn>
    <tableColumn id="7" xr3:uid="{00000000-0010-0000-0100-000007000000}" name="Management &amp; Indirect costs"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3" displayName="Tabell3" ref="H34:K46" totalsRowShown="0">
  <autoFilter ref="H34:K46" xr:uid="{00000000-0009-0000-0100-000003000000}"/>
  <tableColumns count="4">
    <tableColumn id="1" xr3:uid="{00000000-0010-0000-0200-000001000000}" name="Tabell ALLA"/>
    <tableColumn id="2" xr3:uid="{00000000-0010-0000-0200-000002000000}" name="LKP living" dataDxfId="2"/>
    <tableColumn id="3" xr3:uid="{00000000-0010-0000-0200-000003000000}" name="LKP mobility" dataDxfId="1"/>
    <tableColumn id="4" xr3:uid="{00000000-0010-0000-0200-000004000000}" name="LKP family"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SU">
      <a:dk1>
        <a:srgbClr val="002F5F"/>
      </a:dk1>
      <a:lt1>
        <a:srgbClr val="FFFFFF"/>
      </a:lt1>
      <a:dk2>
        <a:srgbClr val="002F5F"/>
      </a:dk2>
      <a:lt2>
        <a:srgbClr val="808080"/>
      </a:lt2>
      <a:accent1>
        <a:srgbClr val="A3A86B"/>
      </a:accent1>
      <a:accent2>
        <a:srgbClr val="ACDEE6"/>
      </a:accent2>
      <a:accent3>
        <a:srgbClr val="9BB2CE"/>
      </a:accent3>
      <a:accent4>
        <a:srgbClr val="D95E00"/>
      </a:accent4>
      <a:accent5>
        <a:srgbClr val="DADCC3"/>
      </a:accent5>
      <a:accent6>
        <a:srgbClr val="FF9B4F"/>
      </a:accent6>
      <a:hlink>
        <a:srgbClr val="0000FF"/>
      </a:hlink>
      <a:folHlink>
        <a:srgbClr val="800080"/>
      </a:folHlink>
    </a:clrScheme>
    <a:fontScheme name="SU Typsnit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L75"/>
  <sheetViews>
    <sheetView showGridLines="0" showRowColHeaders="0" tabSelected="1" workbookViewId="0">
      <selection activeCell="D32" sqref="D32:F32"/>
    </sheetView>
  </sheetViews>
  <sheetFormatPr defaultColWidth="0" defaultRowHeight="14.25" zeroHeight="1" x14ac:dyDescent="0.2"/>
  <cols>
    <col min="1" max="12" width="8.796875" customWidth="1"/>
    <col min="13" max="16384" width="8.796875" hidden="1"/>
  </cols>
  <sheetData>
    <row r="1" spans="1:12" ht="46.5" customHeight="1" x14ac:dyDescent="0.2">
      <c r="A1" s="101"/>
      <c r="B1" s="101"/>
      <c r="C1" s="101"/>
      <c r="D1" s="101"/>
      <c r="E1" s="101"/>
      <c r="F1" s="101"/>
      <c r="G1" s="101"/>
      <c r="H1" s="101"/>
      <c r="I1" s="101"/>
      <c r="J1" s="101"/>
      <c r="K1" s="101"/>
      <c r="L1" s="101"/>
    </row>
    <row r="2" spans="1:12" ht="41.25" customHeight="1" x14ac:dyDescent="0.2">
      <c r="A2" s="101"/>
      <c r="B2" s="15" t="s">
        <v>85</v>
      </c>
      <c r="C2" s="15"/>
      <c r="D2" s="15"/>
      <c r="E2" s="15"/>
      <c r="F2" s="15"/>
      <c r="G2" s="15"/>
      <c r="H2" s="15"/>
      <c r="I2" s="15"/>
      <c r="J2" s="41"/>
      <c r="K2" s="101"/>
      <c r="L2" s="101"/>
    </row>
    <row r="3" spans="1:12" x14ac:dyDescent="0.2">
      <c r="A3" s="101"/>
      <c r="B3" s="101"/>
      <c r="C3" s="101"/>
      <c r="D3" s="101"/>
      <c r="E3" s="101"/>
      <c r="F3" s="101"/>
      <c r="G3" s="101"/>
      <c r="H3" s="101"/>
      <c r="I3" s="101"/>
      <c r="J3" s="101"/>
      <c r="K3" s="101"/>
      <c r="L3" s="101"/>
    </row>
    <row r="4" spans="1:12" x14ac:dyDescent="0.2">
      <c r="A4" s="101"/>
      <c r="B4" s="163" t="s">
        <v>52</v>
      </c>
      <c r="C4" s="101" t="s">
        <v>129</v>
      </c>
      <c r="D4" s="101"/>
      <c r="E4" s="101"/>
      <c r="F4" s="101"/>
      <c r="G4" s="101"/>
      <c r="H4" s="101"/>
      <c r="I4" s="101"/>
      <c r="J4" s="101"/>
      <c r="K4" s="101"/>
      <c r="L4" s="101"/>
    </row>
    <row r="5" spans="1:12" x14ac:dyDescent="0.2">
      <c r="A5" s="101"/>
      <c r="B5" s="163"/>
      <c r="C5" s="101" t="s">
        <v>130</v>
      </c>
      <c r="D5" s="101"/>
      <c r="E5" s="101"/>
      <c r="F5" s="101"/>
      <c r="G5" s="101"/>
      <c r="H5" s="101"/>
      <c r="I5" s="101"/>
      <c r="J5" s="101"/>
      <c r="K5" s="101"/>
      <c r="L5" s="101"/>
    </row>
    <row r="6" spans="1:12" x14ac:dyDescent="0.2">
      <c r="A6" s="101"/>
      <c r="B6" s="101"/>
      <c r="C6" s="101" t="s">
        <v>84</v>
      </c>
      <c r="D6" s="101"/>
      <c r="E6" s="101"/>
      <c r="F6" s="101"/>
      <c r="G6" s="101"/>
      <c r="H6" s="101"/>
      <c r="I6" s="101"/>
      <c r="J6" s="101"/>
      <c r="K6" s="101"/>
      <c r="L6" s="101"/>
    </row>
    <row r="7" spans="1:12" x14ac:dyDescent="0.2">
      <c r="A7" s="101"/>
      <c r="B7" s="101"/>
      <c r="C7" s="101" t="s">
        <v>139</v>
      </c>
      <c r="D7" s="101"/>
      <c r="E7" s="101"/>
      <c r="F7" s="101"/>
      <c r="G7" s="101"/>
      <c r="H7" s="101"/>
      <c r="I7" s="101"/>
      <c r="J7" s="101"/>
      <c r="K7" s="101"/>
      <c r="L7" s="101"/>
    </row>
    <row r="8" spans="1:12" x14ac:dyDescent="0.2">
      <c r="A8" s="101"/>
      <c r="B8" s="101"/>
      <c r="C8" s="101" t="s">
        <v>146</v>
      </c>
      <c r="D8" s="101"/>
      <c r="E8" s="101"/>
      <c r="F8" s="101"/>
      <c r="G8" s="101"/>
      <c r="H8" s="101"/>
      <c r="I8" s="101"/>
      <c r="J8" s="101"/>
      <c r="K8" s="101"/>
      <c r="L8" s="101"/>
    </row>
    <row r="9" spans="1:12" x14ac:dyDescent="0.2">
      <c r="A9" s="101"/>
      <c r="B9" s="101"/>
      <c r="C9" s="101" t="s">
        <v>147</v>
      </c>
      <c r="D9" s="101"/>
      <c r="E9" s="101"/>
      <c r="F9" s="101"/>
      <c r="G9" s="101"/>
      <c r="H9" s="101"/>
      <c r="I9" s="101"/>
      <c r="J9" s="101"/>
      <c r="K9" s="101"/>
      <c r="L9" s="101"/>
    </row>
    <row r="10" spans="1:12" x14ac:dyDescent="0.2">
      <c r="A10" s="101"/>
      <c r="B10" s="101"/>
      <c r="C10" s="101"/>
      <c r="D10" s="101"/>
      <c r="E10" s="101"/>
      <c r="F10" s="101"/>
      <c r="G10" s="101"/>
      <c r="H10" s="101"/>
      <c r="I10" s="101"/>
      <c r="J10" s="101"/>
      <c r="K10" s="101"/>
      <c r="L10" s="101"/>
    </row>
    <row r="11" spans="1:12" x14ac:dyDescent="0.2">
      <c r="A11" s="101"/>
      <c r="B11" s="163" t="s">
        <v>53</v>
      </c>
      <c r="C11" s="101" t="s">
        <v>54</v>
      </c>
      <c r="D11" s="101"/>
      <c r="E11" s="101"/>
      <c r="F11" s="101"/>
      <c r="G11" s="101"/>
      <c r="H11" s="101"/>
      <c r="I11" s="101"/>
      <c r="J11" s="101"/>
      <c r="K11" s="101"/>
      <c r="L11" s="101"/>
    </row>
    <row r="12" spans="1:12" x14ac:dyDescent="0.2">
      <c r="A12" s="101"/>
      <c r="B12" s="101"/>
      <c r="C12" s="101" t="s">
        <v>55</v>
      </c>
      <c r="D12" s="101"/>
      <c r="E12" s="101"/>
      <c r="F12" s="101"/>
      <c r="G12" s="101"/>
      <c r="H12" s="101"/>
      <c r="I12" s="101"/>
      <c r="J12" s="101"/>
      <c r="K12" s="101"/>
      <c r="L12" s="101"/>
    </row>
    <row r="13" spans="1:12" x14ac:dyDescent="0.2">
      <c r="A13" s="101"/>
      <c r="B13" s="101"/>
      <c r="C13" s="101"/>
      <c r="D13" s="101"/>
      <c r="E13" s="101"/>
      <c r="F13" s="101"/>
      <c r="G13" s="101"/>
      <c r="H13" s="101"/>
      <c r="I13" s="101"/>
      <c r="J13" s="101"/>
      <c r="K13" s="101"/>
      <c r="L13" s="101"/>
    </row>
    <row r="14" spans="1:12" x14ac:dyDescent="0.2">
      <c r="A14" s="101"/>
      <c r="B14" s="163" t="s">
        <v>86</v>
      </c>
      <c r="C14" s="101" t="s">
        <v>131</v>
      </c>
      <c r="D14" s="101"/>
      <c r="E14" s="101"/>
      <c r="F14" s="101"/>
      <c r="G14" s="101"/>
      <c r="H14" s="101"/>
      <c r="I14" s="101"/>
      <c r="J14" s="101"/>
      <c r="K14" s="101"/>
      <c r="L14" s="101"/>
    </row>
    <row r="15" spans="1:12" x14ac:dyDescent="0.2">
      <c r="A15" s="101"/>
      <c r="B15" s="101"/>
      <c r="C15" s="101"/>
      <c r="D15" s="101"/>
      <c r="E15" s="101"/>
      <c r="F15" s="101"/>
      <c r="G15" s="101"/>
      <c r="H15" s="101"/>
      <c r="I15" s="101"/>
      <c r="J15" s="101"/>
      <c r="K15" s="101"/>
      <c r="L15" s="101"/>
    </row>
    <row r="16" spans="1:12" x14ac:dyDescent="0.2">
      <c r="A16" s="101"/>
      <c r="B16" s="164" t="s">
        <v>56</v>
      </c>
      <c r="C16" s="101" t="s">
        <v>128</v>
      </c>
      <c r="D16" s="101"/>
      <c r="E16" s="101"/>
      <c r="F16" s="101"/>
      <c r="G16" s="101"/>
      <c r="H16" s="101"/>
      <c r="I16" s="101"/>
      <c r="J16" s="101"/>
      <c r="K16" s="101"/>
      <c r="L16" s="101"/>
    </row>
    <row r="17" spans="1:12" x14ac:dyDescent="0.2">
      <c r="A17" s="101"/>
      <c r="B17" s="164"/>
      <c r="C17" s="101"/>
      <c r="D17" s="101"/>
      <c r="E17" s="101"/>
      <c r="F17" s="101"/>
      <c r="G17" s="101"/>
      <c r="H17" s="101"/>
      <c r="I17" s="101"/>
      <c r="J17" s="101"/>
      <c r="K17" s="101"/>
      <c r="L17" s="101"/>
    </row>
    <row r="18" spans="1:12" x14ac:dyDescent="0.2">
      <c r="A18" s="101"/>
      <c r="B18" s="101"/>
      <c r="C18" s="101"/>
      <c r="D18" s="101"/>
      <c r="E18" s="101"/>
      <c r="F18" s="101"/>
      <c r="G18" s="101"/>
      <c r="H18" s="101"/>
      <c r="I18" s="101"/>
      <c r="J18" s="101"/>
      <c r="K18" s="101"/>
      <c r="L18" s="101"/>
    </row>
    <row r="19" spans="1:12" x14ac:dyDescent="0.2">
      <c r="A19" s="101"/>
      <c r="B19" s="101"/>
      <c r="C19" s="101"/>
      <c r="D19" s="101"/>
      <c r="E19" s="101"/>
      <c r="F19" s="101"/>
      <c r="G19" s="101"/>
      <c r="H19" s="101"/>
      <c r="I19" s="101"/>
      <c r="J19" s="101"/>
      <c r="K19" s="101"/>
      <c r="L19" s="101"/>
    </row>
    <row r="20" spans="1:12" x14ac:dyDescent="0.2">
      <c r="A20" s="101"/>
      <c r="B20" s="101"/>
      <c r="C20" s="101"/>
      <c r="D20" s="101"/>
      <c r="E20" s="101"/>
      <c r="F20" s="101"/>
      <c r="G20" s="101"/>
      <c r="H20" s="101"/>
      <c r="I20" s="101"/>
      <c r="J20" s="101"/>
      <c r="K20" s="101"/>
      <c r="L20" s="101"/>
    </row>
    <row r="21" spans="1:12" x14ac:dyDescent="0.2">
      <c r="A21" s="101"/>
      <c r="B21" s="101"/>
      <c r="C21" s="101" t="s">
        <v>101</v>
      </c>
      <c r="D21" s="101"/>
      <c r="E21" s="101"/>
      <c r="F21" s="101"/>
      <c r="G21" s="101"/>
      <c r="H21" s="101"/>
      <c r="I21" s="101"/>
      <c r="J21" s="101"/>
      <c r="K21" s="101"/>
      <c r="L21" s="101"/>
    </row>
    <row r="22" spans="1:12" x14ac:dyDescent="0.2">
      <c r="A22" s="101"/>
      <c r="B22" s="101"/>
      <c r="C22" s="101"/>
      <c r="D22" s="101"/>
      <c r="E22" s="101"/>
      <c r="F22" s="101"/>
      <c r="G22" s="101"/>
      <c r="H22" s="101"/>
      <c r="I22" s="101"/>
      <c r="J22" s="101"/>
      <c r="K22" s="101"/>
      <c r="L22" s="101"/>
    </row>
    <row r="23" spans="1:12" ht="43.5" customHeight="1" x14ac:dyDescent="0.2">
      <c r="A23" s="101"/>
      <c r="B23" s="101"/>
      <c r="C23" s="190" t="s">
        <v>51</v>
      </c>
      <c r="D23" s="190"/>
      <c r="E23" s="190"/>
      <c r="F23" s="190"/>
      <c r="G23" s="190"/>
      <c r="H23" s="101"/>
      <c r="I23" s="101"/>
      <c r="J23" s="101"/>
      <c r="K23" s="101"/>
      <c r="L23" s="101"/>
    </row>
    <row r="24" spans="1:12" x14ac:dyDescent="0.2">
      <c r="A24" s="101"/>
      <c r="B24" s="101"/>
      <c r="C24" s="101"/>
      <c r="D24" s="101"/>
      <c r="E24" s="101"/>
      <c r="F24" s="101"/>
      <c r="G24" s="101"/>
      <c r="H24" s="101"/>
      <c r="I24" s="101"/>
      <c r="J24" s="101"/>
      <c r="K24" s="101"/>
      <c r="L24" s="101"/>
    </row>
    <row r="25" spans="1:12" x14ac:dyDescent="0.2">
      <c r="A25" s="101"/>
      <c r="B25" s="101"/>
      <c r="C25" s="101"/>
      <c r="D25" s="101"/>
      <c r="E25" s="101"/>
      <c r="F25" s="101"/>
      <c r="G25" s="101"/>
      <c r="H25" s="101"/>
      <c r="I25" s="101"/>
      <c r="J25" s="101"/>
      <c r="K25" s="101"/>
      <c r="L25" s="101"/>
    </row>
    <row r="26" spans="1:12" x14ac:dyDescent="0.2">
      <c r="A26" s="101"/>
      <c r="B26" s="101"/>
      <c r="C26" s="101"/>
      <c r="D26" s="101"/>
      <c r="E26" s="101"/>
      <c r="F26" s="101"/>
      <c r="G26" s="101"/>
      <c r="H26" s="101"/>
      <c r="I26" s="101"/>
      <c r="J26" s="101"/>
      <c r="K26" s="101"/>
      <c r="L26" s="101"/>
    </row>
    <row r="27" spans="1:12" x14ac:dyDescent="0.2">
      <c r="A27" s="101"/>
      <c r="B27" s="101"/>
      <c r="C27" s="101"/>
      <c r="D27" s="101"/>
      <c r="E27" s="101"/>
      <c r="F27" s="101"/>
      <c r="G27" s="101"/>
      <c r="H27" s="101"/>
      <c r="I27" s="101"/>
      <c r="J27" s="101"/>
      <c r="K27" s="101"/>
      <c r="L27" s="101"/>
    </row>
    <row r="28" spans="1:12" x14ac:dyDescent="0.2">
      <c r="A28" s="101"/>
      <c r="B28" s="101"/>
      <c r="C28" s="101"/>
      <c r="D28" s="101"/>
      <c r="E28" s="101"/>
      <c r="F28" s="101"/>
      <c r="G28" s="101"/>
      <c r="H28" s="101"/>
      <c r="I28" s="101"/>
      <c r="J28" s="101"/>
      <c r="K28" s="101"/>
      <c r="L28" s="101"/>
    </row>
    <row r="29" spans="1:12" x14ac:dyDescent="0.2">
      <c r="A29" s="101"/>
      <c r="B29" s="101"/>
      <c r="C29" s="101"/>
      <c r="D29" s="101"/>
      <c r="E29" s="101"/>
      <c r="F29" s="101"/>
      <c r="G29" s="101"/>
      <c r="H29" s="101"/>
      <c r="I29" s="101"/>
      <c r="J29" s="101"/>
      <c r="K29" s="101"/>
      <c r="L29" s="101"/>
    </row>
    <row r="30" spans="1:12" x14ac:dyDescent="0.2">
      <c r="A30" s="101"/>
      <c r="B30" s="101"/>
      <c r="C30" s="101"/>
      <c r="D30" s="101"/>
      <c r="E30" s="101"/>
      <c r="F30" s="101"/>
      <c r="G30" s="101"/>
      <c r="H30" s="101"/>
      <c r="I30" s="101"/>
      <c r="J30" s="101"/>
      <c r="K30" s="101"/>
      <c r="L30" s="101"/>
    </row>
    <row r="31" spans="1:12" x14ac:dyDescent="0.2">
      <c r="A31" s="101"/>
      <c r="B31" s="101"/>
      <c r="C31" s="101"/>
      <c r="D31" s="101"/>
      <c r="E31" s="101"/>
      <c r="F31" s="101"/>
      <c r="G31" s="101"/>
      <c r="H31" s="101"/>
      <c r="I31" s="101"/>
      <c r="J31" s="101"/>
      <c r="K31" s="101"/>
      <c r="L31" s="101"/>
    </row>
    <row r="32" spans="1:12" x14ac:dyDescent="0.2">
      <c r="A32" s="101"/>
      <c r="B32" s="101"/>
      <c r="C32" s="101" t="s">
        <v>50</v>
      </c>
      <c r="D32" s="191" t="s">
        <v>69</v>
      </c>
      <c r="E32" s="191"/>
      <c r="F32" s="191"/>
      <c r="G32" s="101"/>
      <c r="H32" s="101"/>
      <c r="I32" s="101"/>
      <c r="J32" s="101"/>
      <c r="K32" s="101"/>
      <c r="L32" s="101"/>
    </row>
    <row r="33" spans="1:12" x14ac:dyDescent="0.2">
      <c r="A33" s="101"/>
      <c r="B33" s="101"/>
      <c r="C33" s="101"/>
      <c r="D33" s="101"/>
      <c r="E33" s="101"/>
      <c r="F33" s="101"/>
      <c r="G33" s="101"/>
      <c r="H33" s="101"/>
      <c r="I33" s="101"/>
      <c r="J33" s="101"/>
      <c r="K33" s="101"/>
      <c r="L33" s="101"/>
    </row>
    <row r="34" spans="1:12" x14ac:dyDescent="0.2">
      <c r="A34" s="101"/>
      <c r="B34" s="101"/>
      <c r="C34" s="101"/>
      <c r="D34" s="101"/>
      <c r="E34" s="101"/>
      <c r="F34" s="101"/>
      <c r="G34" s="101"/>
      <c r="H34" s="101"/>
      <c r="I34" s="101"/>
      <c r="J34" s="101"/>
      <c r="K34" s="101"/>
      <c r="L34" s="101"/>
    </row>
    <row r="35" spans="1:12" x14ac:dyDescent="0.2">
      <c r="A35" s="101"/>
      <c r="B35" s="101"/>
      <c r="C35" s="101"/>
      <c r="D35" s="101"/>
      <c r="E35" s="101"/>
      <c r="F35" s="101"/>
      <c r="G35" s="101"/>
      <c r="H35" s="101"/>
      <c r="I35" s="101"/>
      <c r="J35" s="101"/>
      <c r="K35" s="101"/>
      <c r="L35" s="101"/>
    </row>
    <row r="36" spans="1:12" x14ac:dyDescent="0.2">
      <c r="A36" s="101"/>
      <c r="B36" s="162" t="s">
        <v>92</v>
      </c>
      <c r="C36" s="101" t="s">
        <v>93</v>
      </c>
      <c r="D36" s="101"/>
      <c r="E36" s="101"/>
      <c r="F36" s="101"/>
      <c r="G36" s="101"/>
      <c r="H36" s="101"/>
      <c r="I36" s="101"/>
      <c r="J36" s="101"/>
      <c r="K36" s="101"/>
      <c r="L36" s="101"/>
    </row>
    <row r="37" spans="1:12" x14ac:dyDescent="0.2">
      <c r="A37" s="101"/>
      <c r="B37" s="101"/>
      <c r="C37" s="101"/>
      <c r="D37" s="101"/>
      <c r="E37" s="101"/>
      <c r="F37" s="101"/>
      <c r="G37" s="101"/>
      <c r="H37" s="101"/>
      <c r="I37" s="101"/>
      <c r="J37" s="101"/>
      <c r="K37" s="101"/>
      <c r="L37" s="101"/>
    </row>
    <row r="38" spans="1:12" x14ac:dyDescent="0.2">
      <c r="A38" s="101"/>
      <c r="B38" s="101"/>
      <c r="C38" s="101"/>
      <c r="D38" s="101" t="s">
        <v>94</v>
      </c>
      <c r="E38" s="101"/>
      <c r="F38" s="101"/>
      <c r="G38" s="101"/>
      <c r="H38" s="101"/>
      <c r="I38" s="101"/>
      <c r="J38" s="101"/>
      <c r="K38" s="101"/>
      <c r="L38" s="101"/>
    </row>
    <row r="39" spans="1:12" x14ac:dyDescent="0.2">
      <c r="A39" s="101"/>
      <c r="B39" s="101"/>
      <c r="C39" s="101"/>
      <c r="D39" s="101"/>
      <c r="E39" s="101"/>
      <c r="F39" s="101"/>
      <c r="G39" s="101"/>
      <c r="H39" s="101"/>
      <c r="I39" s="101"/>
      <c r="J39" s="101"/>
      <c r="K39" s="101"/>
      <c r="L39" s="101"/>
    </row>
    <row r="40" spans="1:12" x14ac:dyDescent="0.2">
      <c r="A40" s="101"/>
      <c r="B40" s="101"/>
      <c r="C40" s="101"/>
      <c r="D40" s="101"/>
      <c r="E40" s="101"/>
      <c r="F40" s="101"/>
      <c r="G40" s="101"/>
      <c r="H40" s="101"/>
      <c r="I40" s="101"/>
      <c r="J40" s="101"/>
      <c r="K40" s="101"/>
      <c r="L40" s="101"/>
    </row>
    <row r="41" spans="1:12" x14ac:dyDescent="0.2">
      <c r="A41" s="101"/>
      <c r="B41" s="101"/>
      <c r="C41" s="101"/>
      <c r="D41" s="101"/>
      <c r="E41" s="101"/>
      <c r="F41" s="101"/>
      <c r="G41" s="101"/>
      <c r="H41" s="101"/>
      <c r="I41" s="101"/>
      <c r="J41" s="101"/>
      <c r="K41" s="101"/>
      <c r="L41" s="101"/>
    </row>
    <row r="42" spans="1:12" x14ac:dyDescent="0.2">
      <c r="A42" s="101"/>
      <c r="B42" s="101"/>
      <c r="C42" s="101"/>
      <c r="D42" s="101"/>
      <c r="E42" s="101"/>
      <c r="F42" s="101"/>
      <c r="G42" s="101"/>
      <c r="H42" s="101"/>
      <c r="I42" s="101"/>
      <c r="J42" s="101"/>
      <c r="K42" s="101"/>
      <c r="L42" s="101"/>
    </row>
    <row r="43" spans="1:12" x14ac:dyDescent="0.2">
      <c r="A43" s="101"/>
      <c r="B43" s="101"/>
      <c r="C43" s="101"/>
      <c r="D43" s="101"/>
      <c r="E43" s="101"/>
      <c r="F43" s="101"/>
      <c r="G43" s="101"/>
      <c r="H43" s="101"/>
      <c r="I43" s="101"/>
      <c r="J43" s="101"/>
      <c r="K43" s="101"/>
      <c r="L43" s="101"/>
    </row>
    <row r="44" spans="1:12" x14ac:dyDescent="0.2">
      <c r="A44" s="101"/>
      <c r="B44" s="101"/>
      <c r="C44" s="101"/>
      <c r="D44" s="101"/>
      <c r="E44" s="101"/>
      <c r="F44" s="101"/>
      <c r="G44" s="101"/>
      <c r="H44" s="101"/>
      <c r="I44" s="101"/>
      <c r="J44" s="101"/>
      <c r="K44" s="101"/>
      <c r="L44" s="101"/>
    </row>
    <row r="45" spans="1:12" ht="26.25" customHeight="1" x14ac:dyDescent="0.2">
      <c r="A45" s="101"/>
      <c r="B45" s="46" t="s">
        <v>120</v>
      </c>
      <c r="C45" s="47"/>
      <c r="D45" s="47"/>
      <c r="E45" s="47"/>
      <c r="F45" s="47"/>
      <c r="G45" s="47"/>
      <c r="H45" s="47"/>
      <c r="I45" s="47"/>
      <c r="J45" s="47"/>
      <c r="K45" s="101"/>
      <c r="L45" s="101"/>
    </row>
    <row r="46" spans="1:12" x14ac:dyDescent="0.2">
      <c r="A46" s="101"/>
      <c r="B46" s="101"/>
      <c r="C46" s="101"/>
      <c r="D46" s="101"/>
      <c r="E46" s="101"/>
      <c r="F46" s="101"/>
      <c r="G46" s="101"/>
      <c r="H46" s="101"/>
      <c r="I46" s="101"/>
      <c r="J46" s="101"/>
      <c r="K46" s="101"/>
      <c r="L46" s="101"/>
    </row>
    <row r="47" spans="1:12" ht="14.25" customHeight="1" x14ac:dyDescent="0.2">
      <c r="A47" s="101"/>
      <c r="B47" s="173">
        <v>1</v>
      </c>
      <c r="C47" s="192" t="s">
        <v>140</v>
      </c>
      <c r="D47" s="192"/>
      <c r="E47" s="192"/>
      <c r="F47" s="192"/>
      <c r="G47" s="192"/>
      <c r="H47" s="192"/>
      <c r="I47" s="192"/>
      <c r="J47" s="101"/>
      <c r="K47" s="101"/>
      <c r="L47" s="101"/>
    </row>
    <row r="48" spans="1:12" x14ac:dyDescent="0.2">
      <c r="A48" s="101"/>
      <c r="B48" s="173"/>
      <c r="C48" s="174"/>
      <c r="D48" s="174"/>
      <c r="E48" s="174"/>
      <c r="F48" s="174"/>
      <c r="G48" s="174"/>
      <c r="H48" s="174"/>
      <c r="I48" s="174"/>
      <c r="J48" s="101"/>
      <c r="K48" s="101"/>
      <c r="L48" s="101"/>
    </row>
    <row r="49" spans="1:12" x14ac:dyDescent="0.2">
      <c r="A49" s="101"/>
      <c r="B49" s="173">
        <v>2</v>
      </c>
      <c r="C49" s="193" t="s">
        <v>141</v>
      </c>
      <c r="D49" s="193"/>
      <c r="E49" s="193"/>
      <c r="F49" s="193"/>
      <c r="G49" s="193"/>
      <c r="H49" s="193"/>
      <c r="I49" s="193"/>
      <c r="J49" s="101"/>
      <c r="K49" s="101"/>
      <c r="L49" s="101"/>
    </row>
    <row r="50" spans="1:12" x14ac:dyDescent="0.2">
      <c r="A50" s="101"/>
      <c r="B50" s="101"/>
      <c r="C50" s="101"/>
      <c r="D50" s="101"/>
      <c r="E50" s="101"/>
      <c r="F50" s="101"/>
      <c r="G50" s="101"/>
      <c r="H50" s="101"/>
      <c r="I50" s="101"/>
      <c r="J50" s="101"/>
      <c r="K50" s="101"/>
      <c r="L50" s="101"/>
    </row>
    <row r="51" spans="1:12" ht="14.25" customHeight="1" x14ac:dyDescent="0.2">
      <c r="A51" s="101"/>
      <c r="B51" s="101">
        <v>3</v>
      </c>
      <c r="C51" s="194" t="s">
        <v>142</v>
      </c>
      <c r="D51" s="194"/>
      <c r="E51" s="194"/>
      <c r="F51" s="194"/>
      <c r="G51" s="194"/>
      <c r="H51" s="194"/>
      <c r="I51" s="194"/>
      <c r="J51" s="101"/>
      <c r="K51" s="101"/>
      <c r="L51" s="101"/>
    </row>
    <row r="52" spans="1:12" x14ac:dyDescent="0.2">
      <c r="A52" s="101"/>
      <c r="B52" s="101"/>
      <c r="C52" s="168"/>
      <c r="D52" s="168"/>
      <c r="E52" s="168"/>
      <c r="F52" s="168"/>
      <c r="G52" s="168"/>
      <c r="H52" s="168"/>
      <c r="I52" s="168"/>
      <c r="J52" s="101"/>
      <c r="K52" s="101"/>
      <c r="L52" s="101"/>
    </row>
    <row r="53" spans="1:12" ht="47.25" customHeight="1" x14ac:dyDescent="0.2">
      <c r="A53" s="101"/>
      <c r="B53" s="175">
        <v>4</v>
      </c>
      <c r="C53" s="194" t="s">
        <v>143</v>
      </c>
      <c r="D53" s="194"/>
      <c r="E53" s="194"/>
      <c r="F53" s="194"/>
      <c r="G53" s="194"/>
      <c r="H53" s="194"/>
      <c r="I53" s="194"/>
      <c r="J53" s="101"/>
      <c r="K53" s="101"/>
      <c r="L53" s="101"/>
    </row>
    <row r="54" spans="1:12" x14ac:dyDescent="0.2">
      <c r="A54" s="101"/>
      <c r="B54" s="101"/>
      <c r="C54" s="168"/>
      <c r="D54" s="168"/>
      <c r="E54" s="168"/>
      <c r="F54" s="168"/>
      <c r="G54" s="168"/>
      <c r="H54" s="168"/>
      <c r="I54" s="168"/>
      <c r="J54" s="101"/>
      <c r="K54" s="101"/>
      <c r="L54" s="101"/>
    </row>
    <row r="55" spans="1:12" ht="14.25" customHeight="1" x14ac:dyDescent="0.2">
      <c r="A55" s="101"/>
      <c r="B55" s="101">
        <v>5</v>
      </c>
      <c r="C55" s="101" t="s">
        <v>121</v>
      </c>
      <c r="D55" s="168"/>
      <c r="E55" s="168"/>
      <c r="F55" s="168"/>
      <c r="G55" s="168"/>
      <c r="H55" s="168"/>
      <c r="I55" s="168"/>
      <c r="J55" s="101"/>
      <c r="K55" s="101"/>
      <c r="L55" s="101"/>
    </row>
    <row r="56" spans="1:12" x14ac:dyDescent="0.2">
      <c r="A56" s="101"/>
      <c r="B56" s="101"/>
      <c r="C56" s="168"/>
      <c r="D56" s="168"/>
      <c r="E56" s="168"/>
      <c r="F56" s="168"/>
      <c r="G56" s="168"/>
      <c r="H56" s="168"/>
      <c r="I56" s="168"/>
      <c r="J56" s="101"/>
      <c r="K56" s="101"/>
      <c r="L56" s="101"/>
    </row>
    <row r="57" spans="1:12" x14ac:dyDescent="0.2">
      <c r="A57" s="101"/>
      <c r="B57" s="101"/>
      <c r="C57" s="101"/>
      <c r="D57" s="101"/>
      <c r="E57" s="101"/>
      <c r="F57" s="101"/>
      <c r="G57" s="101"/>
      <c r="H57" s="101"/>
      <c r="I57" s="101"/>
      <c r="J57" s="101"/>
      <c r="K57" s="101"/>
      <c r="L57" s="101"/>
    </row>
    <row r="58" spans="1:12" ht="30" customHeight="1" x14ac:dyDescent="0.2">
      <c r="A58" s="101"/>
      <c r="B58" s="48" t="s">
        <v>122</v>
      </c>
      <c r="C58" s="49"/>
      <c r="D58" s="49"/>
      <c r="E58" s="49"/>
      <c r="F58" s="49"/>
      <c r="G58" s="49"/>
      <c r="H58" s="49"/>
      <c r="I58" s="49"/>
      <c r="J58" s="49"/>
      <c r="K58" s="101"/>
      <c r="L58" s="101"/>
    </row>
    <row r="59" spans="1:12" x14ac:dyDescent="0.2">
      <c r="A59" s="101"/>
      <c r="B59" s="101"/>
      <c r="C59" s="101"/>
      <c r="D59" s="101"/>
      <c r="E59" s="101"/>
      <c r="F59" s="101"/>
      <c r="G59" s="101"/>
      <c r="H59" s="101"/>
      <c r="I59" s="101"/>
      <c r="J59" s="101"/>
      <c r="K59" s="101"/>
      <c r="L59" s="101"/>
    </row>
    <row r="60" spans="1:12" x14ac:dyDescent="0.2">
      <c r="A60" s="101"/>
      <c r="B60" s="161" t="s">
        <v>127</v>
      </c>
      <c r="C60" s="190" t="s">
        <v>144</v>
      </c>
      <c r="D60" s="190"/>
      <c r="E60" s="190"/>
      <c r="F60" s="190"/>
      <c r="G60" s="190"/>
      <c r="H60" s="190"/>
      <c r="I60" s="190"/>
      <c r="J60" s="101"/>
      <c r="K60" s="101"/>
      <c r="L60" s="101"/>
    </row>
    <row r="61" spans="1:12" x14ac:dyDescent="0.2">
      <c r="A61" s="101"/>
      <c r="B61" s="101"/>
      <c r="C61" s="190"/>
      <c r="D61" s="190"/>
      <c r="E61" s="190"/>
      <c r="F61" s="190"/>
      <c r="G61" s="190"/>
      <c r="H61" s="190"/>
      <c r="I61" s="190"/>
      <c r="J61" s="101"/>
      <c r="K61" s="101"/>
      <c r="L61" s="101"/>
    </row>
    <row r="62" spans="1:12" x14ac:dyDescent="0.2">
      <c r="A62" s="101"/>
      <c r="B62" s="101"/>
      <c r="C62" s="101"/>
      <c r="D62" s="101"/>
      <c r="E62" s="101"/>
      <c r="F62" s="101"/>
      <c r="G62" s="101"/>
      <c r="H62" s="101"/>
      <c r="I62" s="101"/>
      <c r="J62" s="101"/>
      <c r="K62" s="101"/>
      <c r="L62" s="101"/>
    </row>
    <row r="63" spans="1:12" x14ac:dyDescent="0.2">
      <c r="A63" s="101"/>
      <c r="B63" s="161" t="s">
        <v>127</v>
      </c>
      <c r="C63" s="101" t="s">
        <v>123</v>
      </c>
      <c r="D63" s="101"/>
      <c r="E63" s="101"/>
      <c r="F63" s="101"/>
      <c r="G63" s="101"/>
      <c r="H63" s="101"/>
      <c r="I63" s="101"/>
      <c r="J63" s="101"/>
      <c r="K63" s="101"/>
      <c r="L63" s="101"/>
    </row>
    <row r="64" spans="1:12" x14ac:dyDescent="0.2">
      <c r="A64" s="101"/>
      <c r="B64" s="101"/>
      <c r="C64" s="101"/>
      <c r="D64" s="101"/>
      <c r="E64" s="101"/>
      <c r="F64" s="101"/>
      <c r="G64" s="101"/>
      <c r="H64" s="101"/>
      <c r="I64" s="101"/>
      <c r="J64" s="101"/>
      <c r="K64" s="101"/>
      <c r="L64" s="101"/>
    </row>
    <row r="65" spans="1:12" x14ac:dyDescent="0.2">
      <c r="A65" s="101"/>
      <c r="B65" s="161" t="s">
        <v>127</v>
      </c>
      <c r="C65" s="190" t="s">
        <v>124</v>
      </c>
      <c r="D65" s="190"/>
      <c r="E65" s="190"/>
      <c r="F65" s="190"/>
      <c r="G65" s="190"/>
      <c r="H65" s="190"/>
      <c r="I65" s="190"/>
      <c r="J65" s="101"/>
      <c r="K65" s="101"/>
      <c r="L65" s="101"/>
    </row>
    <row r="66" spans="1:12" x14ac:dyDescent="0.2">
      <c r="A66" s="101"/>
      <c r="B66" s="101"/>
      <c r="C66" s="190"/>
      <c r="D66" s="190"/>
      <c r="E66" s="190"/>
      <c r="F66" s="190"/>
      <c r="G66" s="190"/>
      <c r="H66" s="190"/>
      <c r="I66" s="190"/>
      <c r="J66" s="101"/>
      <c r="K66" s="101"/>
      <c r="L66" s="101"/>
    </row>
    <row r="67" spans="1:12" x14ac:dyDescent="0.2">
      <c r="A67" s="101"/>
      <c r="B67" s="101"/>
      <c r="C67" s="101"/>
      <c r="D67" s="101"/>
      <c r="E67" s="101"/>
      <c r="F67" s="101"/>
      <c r="G67" s="101"/>
      <c r="H67" s="101"/>
      <c r="I67" s="101"/>
      <c r="J67" s="101"/>
      <c r="K67" s="101"/>
      <c r="L67" s="101"/>
    </row>
    <row r="68" spans="1:12" x14ac:dyDescent="0.2">
      <c r="A68" s="101"/>
      <c r="B68" s="161" t="s">
        <v>127</v>
      </c>
      <c r="C68" s="101" t="s">
        <v>125</v>
      </c>
      <c r="D68" s="101"/>
      <c r="E68" s="101"/>
      <c r="F68" s="101"/>
      <c r="G68" s="101"/>
      <c r="H68" s="101"/>
      <c r="I68" s="101"/>
      <c r="J68" s="101"/>
      <c r="K68" s="101"/>
      <c r="L68" s="101"/>
    </row>
    <row r="69" spans="1:12" x14ac:dyDescent="0.2">
      <c r="A69" s="101"/>
      <c r="B69" s="101"/>
      <c r="C69" s="101"/>
      <c r="D69" s="101"/>
      <c r="E69" s="101"/>
      <c r="F69" s="101"/>
      <c r="G69" s="101"/>
      <c r="H69" s="101"/>
      <c r="I69" s="101"/>
      <c r="J69" s="101"/>
      <c r="K69" s="101"/>
      <c r="L69" s="101"/>
    </row>
    <row r="70" spans="1:12" x14ac:dyDescent="0.2">
      <c r="A70" s="101"/>
      <c r="B70" s="161" t="s">
        <v>127</v>
      </c>
      <c r="C70" s="190" t="s">
        <v>126</v>
      </c>
      <c r="D70" s="190"/>
      <c r="E70" s="190"/>
      <c r="F70" s="190"/>
      <c r="G70" s="190"/>
      <c r="H70" s="190"/>
      <c r="I70" s="190"/>
      <c r="J70" s="101"/>
      <c r="K70" s="101"/>
      <c r="L70" s="101"/>
    </row>
    <row r="71" spans="1:12" x14ac:dyDescent="0.2">
      <c r="A71" s="101"/>
      <c r="B71" s="101"/>
      <c r="C71" s="190"/>
      <c r="D71" s="190"/>
      <c r="E71" s="190"/>
      <c r="F71" s="190"/>
      <c r="G71" s="190"/>
      <c r="H71" s="190"/>
      <c r="I71" s="190"/>
      <c r="J71" s="101"/>
      <c r="K71" s="101"/>
      <c r="L71" s="101"/>
    </row>
    <row r="72" spans="1:12" x14ac:dyDescent="0.2">
      <c r="A72" s="101"/>
      <c r="B72" s="101"/>
      <c r="C72" s="101"/>
      <c r="D72" s="101"/>
      <c r="E72" s="101"/>
      <c r="F72" s="101"/>
      <c r="G72" s="101"/>
      <c r="H72" s="101"/>
      <c r="I72" s="101"/>
      <c r="J72" s="101"/>
      <c r="K72" s="101"/>
      <c r="L72" s="101"/>
    </row>
    <row r="73" spans="1:12" x14ac:dyDescent="0.2">
      <c r="A73" s="101"/>
      <c r="B73" s="101"/>
      <c r="C73" s="101"/>
      <c r="D73" s="101"/>
      <c r="E73" s="101"/>
      <c r="F73" s="101"/>
      <c r="G73" s="101"/>
      <c r="H73" s="101"/>
      <c r="I73" s="101"/>
      <c r="J73" s="101"/>
      <c r="K73" s="101"/>
      <c r="L73" s="101"/>
    </row>
    <row r="74" spans="1:12" hidden="1" x14ac:dyDescent="0.2">
      <c r="A74" s="101"/>
      <c r="B74" s="101"/>
      <c r="C74" s="101"/>
      <c r="D74" s="101"/>
      <c r="E74" s="101"/>
      <c r="F74" s="101"/>
      <c r="G74" s="101"/>
      <c r="H74" s="101"/>
      <c r="I74" s="101"/>
      <c r="J74" s="101"/>
      <c r="K74" s="101"/>
      <c r="L74" s="101"/>
    </row>
    <row r="75" spans="1:12" hidden="1" x14ac:dyDescent="0.2">
      <c r="A75" s="101"/>
      <c r="B75" s="101"/>
      <c r="C75" s="101"/>
      <c r="D75" s="101"/>
      <c r="E75" s="101"/>
      <c r="F75" s="101"/>
      <c r="G75" s="101"/>
      <c r="H75" s="101"/>
      <c r="I75" s="101"/>
      <c r="J75" s="101"/>
      <c r="K75" s="101"/>
      <c r="L75" s="101"/>
    </row>
  </sheetData>
  <sheetProtection algorithmName="SHA-512" hashValue="kRGvISgF/oIHCmn+ZrSKtdWsTxggLmLFMYKb8LYL/vrZJ/EVn5l7Hok53HmdQMs+HKe98WylfvtXYL5TfrZ/9Q==" saltValue="liwEUzhJf5Y65U1FFoav2A==" spinCount="100000" sheet="1" objects="1" scenarios="1" selectLockedCells="1"/>
  <dataConsolidate/>
  <mergeCells count="9">
    <mergeCell ref="C65:I66"/>
    <mergeCell ref="C60:I61"/>
    <mergeCell ref="C70:I71"/>
    <mergeCell ref="C23:G23"/>
    <mergeCell ref="D32:F32"/>
    <mergeCell ref="C47:I47"/>
    <mergeCell ref="C49:I49"/>
    <mergeCell ref="C51:I51"/>
    <mergeCell ref="C53:I53"/>
  </mergeCells>
  <dataValidations count="1">
    <dataValidation type="list" showErrorMessage="1" errorTitle="Ange kalkylbladets funktion" error="Du måste ange funktion" sqref="D32:F32" xr:uid="{00000000-0002-0000-0000-000000000000}">
      <formula1>list.funktion</formula1>
    </dataValidation>
  </dataValidations>
  <pageMargins left="0.7" right="0.7" top="0.75" bottom="0.75" header="0.3" footer="0.3"/>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BX88"/>
  <sheetViews>
    <sheetView showGridLines="0" showRowColHeaders="0" workbookViewId="0">
      <selection activeCell="M9" sqref="M9:Y9"/>
    </sheetView>
  </sheetViews>
  <sheetFormatPr defaultColWidth="0" defaultRowHeight="12.75" zeroHeight="1" x14ac:dyDescent="0.2"/>
  <cols>
    <col min="1" max="1" width="5.796875" style="18" customWidth="1"/>
    <col min="2" max="8" width="2" style="4" customWidth="1"/>
    <col min="9" max="9" width="2" style="33" customWidth="1"/>
    <col min="10" max="10" width="2" style="4" customWidth="1"/>
    <col min="11" max="11" width="2" style="33" customWidth="1"/>
    <col min="12" max="29" width="2" style="4" customWidth="1"/>
    <col min="30" max="30" width="2" style="14" customWidth="1"/>
    <col min="31" max="38" width="2" style="4" customWidth="1"/>
    <col min="39" max="39" width="2" style="14" customWidth="1"/>
    <col min="40" max="44" width="2" style="4" customWidth="1"/>
    <col min="45" max="45" width="2" style="14" customWidth="1"/>
    <col min="46" max="47" width="2" style="4" customWidth="1"/>
    <col min="48" max="48" width="0.296875" style="4" customWidth="1"/>
    <col min="49" max="75" width="2" style="4" customWidth="1"/>
    <col min="76" max="76" width="8.796875" style="4" customWidth="1"/>
    <col min="77" max="16384" width="8.796875" style="4" hidden="1"/>
  </cols>
  <sheetData>
    <row r="1" spans="1:76" ht="64.5" customHeight="1" x14ac:dyDescent="0.2">
      <c r="A1" s="50"/>
      <c r="B1" s="209" t="s">
        <v>153</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10" t="s">
        <v>152</v>
      </c>
      <c r="BX1" s="50"/>
    </row>
    <row r="2" spans="1:76" s="40" customFormat="1" ht="19.5" customHeight="1" x14ac:dyDescent="0.2">
      <c r="A2" s="50"/>
      <c r="B2" s="51" t="s">
        <v>106</v>
      </c>
      <c r="C2" s="52"/>
      <c r="D2" s="52"/>
      <c r="E2" s="52"/>
      <c r="F2" s="52"/>
      <c r="G2" s="52"/>
      <c r="H2" s="52"/>
      <c r="I2" s="52"/>
      <c r="J2" s="52"/>
      <c r="K2" s="53" t="s">
        <v>150</v>
      </c>
      <c r="L2" s="52"/>
      <c r="M2" s="50"/>
      <c r="N2" s="52"/>
      <c r="O2" s="52"/>
      <c r="P2" s="52"/>
      <c r="Q2" s="52"/>
      <c r="R2" s="52"/>
      <c r="S2" s="52"/>
      <c r="T2" s="52"/>
      <c r="U2" s="52"/>
      <c r="V2" s="52"/>
      <c r="W2" s="52"/>
      <c r="X2" s="52"/>
      <c r="Y2" s="51" t="s">
        <v>107</v>
      </c>
      <c r="Z2" s="52"/>
      <c r="AA2" s="52"/>
      <c r="AB2" s="52"/>
      <c r="AC2" s="52"/>
      <c r="AD2" s="54"/>
      <c r="AE2" s="54"/>
      <c r="AF2" s="54"/>
      <c r="AG2" s="219" t="s">
        <v>151</v>
      </c>
      <c r="AH2" s="220"/>
      <c r="AI2" s="220"/>
      <c r="AJ2" s="220"/>
      <c r="AK2" s="220"/>
      <c r="AL2" s="220"/>
      <c r="AM2" s="220"/>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210"/>
      <c r="BX2" s="50"/>
    </row>
    <row r="3" spans="1:76" s="40" customFormat="1" ht="6"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210"/>
      <c r="BX3" s="50"/>
    </row>
    <row r="4" spans="1:76" s="40" customFormat="1" ht="21.75" customHeight="1" x14ac:dyDescent="0.2">
      <c r="A4" s="50"/>
      <c r="B4" s="51" t="s">
        <v>95</v>
      </c>
      <c r="C4" s="52"/>
      <c r="D4" s="52"/>
      <c r="E4" s="52"/>
      <c r="F4" s="52"/>
      <c r="G4" s="52"/>
      <c r="H4" s="52"/>
      <c r="I4" s="52"/>
      <c r="J4" s="52"/>
      <c r="K4" s="55" t="s">
        <v>137</v>
      </c>
      <c r="L4" s="55"/>
      <c r="M4" s="55"/>
      <c r="N4" s="55"/>
      <c r="O4" s="55"/>
      <c r="P4" s="55"/>
      <c r="Q4" s="55"/>
      <c r="R4" s="55"/>
      <c r="S4" s="55"/>
      <c r="T4" s="55" t="s">
        <v>2</v>
      </c>
      <c r="U4" s="55"/>
      <c r="V4" s="55"/>
      <c r="W4" s="55"/>
      <c r="X4" s="55"/>
      <c r="Y4" s="55"/>
      <c r="Z4" s="55" t="s">
        <v>3</v>
      </c>
      <c r="AA4" s="55"/>
      <c r="AB4" s="55"/>
      <c r="AC4" s="55"/>
      <c r="AD4" s="54"/>
      <c r="AE4" s="54"/>
      <c r="AF4" s="55" t="s">
        <v>149</v>
      </c>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210"/>
      <c r="BX4" s="50"/>
    </row>
    <row r="5" spans="1:76" x14ac:dyDescent="0.2">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row>
    <row r="6" spans="1:76" ht="12.75" customHeight="1" x14ac:dyDescent="0.2">
      <c r="A6" s="56"/>
      <c r="B6" s="36"/>
      <c r="C6" s="216" t="s">
        <v>30</v>
      </c>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50"/>
      <c r="AO6" s="20"/>
      <c r="AP6" s="215" t="s">
        <v>58</v>
      </c>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50"/>
    </row>
    <row r="7" spans="1:76" s="32" customFormat="1" ht="15" x14ac:dyDescent="0.2">
      <c r="A7" s="56"/>
      <c r="B7" s="3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50"/>
      <c r="AO7" s="20"/>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50"/>
    </row>
    <row r="8" spans="1:76" x14ac:dyDescent="0.2">
      <c r="A8" s="50"/>
      <c r="B8" s="58"/>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95"/>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row>
    <row r="9" spans="1:76" s="16" customFormat="1" ht="14.25" x14ac:dyDescent="0.2">
      <c r="A9" s="57"/>
      <c r="B9" s="59"/>
      <c r="C9" s="217" t="s">
        <v>68</v>
      </c>
      <c r="D9" s="217"/>
      <c r="E9" s="217"/>
      <c r="F9" s="217"/>
      <c r="G9" s="217"/>
      <c r="H9" s="217"/>
      <c r="I9" s="217"/>
      <c r="J9" s="217"/>
      <c r="K9" s="217"/>
      <c r="L9" s="57"/>
      <c r="M9" s="212" t="s">
        <v>69</v>
      </c>
      <c r="N9" s="212"/>
      <c r="O9" s="212"/>
      <c r="P9" s="212"/>
      <c r="Q9" s="212"/>
      <c r="R9" s="212"/>
      <c r="S9" s="212"/>
      <c r="T9" s="212"/>
      <c r="U9" s="212"/>
      <c r="V9" s="212"/>
      <c r="W9" s="212"/>
      <c r="X9" s="212"/>
      <c r="Y9" s="212"/>
      <c r="Z9" s="57"/>
      <c r="AA9" s="57"/>
      <c r="AB9" s="57"/>
      <c r="AC9" s="57"/>
      <c r="AD9" s="57"/>
      <c r="AE9" s="57"/>
      <c r="AF9" s="57"/>
      <c r="AG9" s="57"/>
      <c r="AH9" s="57"/>
      <c r="AI9" s="57"/>
      <c r="AJ9" s="57"/>
      <c r="AK9" s="57"/>
      <c r="AL9" s="57"/>
      <c r="AM9" s="57"/>
      <c r="AN9" s="57"/>
      <c r="AO9" s="96"/>
      <c r="AP9" s="57"/>
      <c r="AQ9" s="57"/>
      <c r="AR9" s="57"/>
      <c r="AS9" s="57"/>
      <c r="AT9" s="57"/>
      <c r="AU9" s="57"/>
      <c r="AV9" s="57"/>
      <c r="AW9" s="57"/>
      <c r="AX9" s="57"/>
      <c r="AY9" s="57"/>
      <c r="AZ9" s="57"/>
      <c r="BA9" s="57"/>
      <c r="BB9" s="57"/>
      <c r="BC9" s="57"/>
      <c r="BD9" s="57"/>
      <c r="BE9" s="166"/>
      <c r="BF9" s="57"/>
      <c r="BG9" s="57"/>
      <c r="BH9" s="57"/>
      <c r="BI9" s="57"/>
      <c r="BJ9" s="57"/>
      <c r="BK9" s="57"/>
      <c r="BL9" s="57"/>
      <c r="BM9" s="57"/>
      <c r="BN9" s="57"/>
      <c r="BO9" s="57"/>
      <c r="BP9" s="57"/>
      <c r="BQ9" s="57"/>
      <c r="BR9" s="57"/>
      <c r="BS9" s="166"/>
      <c r="BT9" s="57"/>
      <c r="BU9" s="57"/>
      <c r="BV9" s="57"/>
      <c r="BW9" s="57"/>
      <c r="BX9" s="57"/>
    </row>
    <row r="10" spans="1:76" s="16" customFormat="1" ht="6" customHeight="1" x14ac:dyDescent="0.2">
      <c r="A10" s="57"/>
      <c r="B10" s="59"/>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96"/>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76" s="16" customFormat="1" ht="15" x14ac:dyDescent="0.2">
      <c r="A11" s="57"/>
      <c r="B11" s="59"/>
      <c r="C11" s="217" t="s">
        <v>77</v>
      </c>
      <c r="D11" s="217"/>
      <c r="E11" s="217"/>
      <c r="F11" s="217"/>
      <c r="G11" s="217"/>
      <c r="H11" s="217"/>
      <c r="I11" s="217"/>
      <c r="J11" s="217"/>
      <c r="K11" s="217"/>
      <c r="L11" s="57"/>
      <c r="M11" s="213" t="s">
        <v>148</v>
      </c>
      <c r="N11" s="213"/>
      <c r="O11" s="213"/>
      <c r="P11" s="213"/>
      <c r="Q11" s="213"/>
      <c r="R11" s="57"/>
      <c r="S11" s="217" t="s">
        <v>62</v>
      </c>
      <c r="T11" s="217"/>
      <c r="U11" s="217"/>
      <c r="V11" s="217"/>
      <c r="W11" s="217"/>
      <c r="X11" s="217"/>
      <c r="Y11" s="217"/>
      <c r="Z11" s="57"/>
      <c r="AA11" s="213" t="s">
        <v>61</v>
      </c>
      <c r="AB11" s="213"/>
      <c r="AC11" s="213"/>
      <c r="AD11" s="213"/>
      <c r="AE11" s="213"/>
      <c r="AF11" s="213"/>
      <c r="AG11" s="213"/>
      <c r="AH11" s="213"/>
      <c r="AI11" s="213"/>
      <c r="AJ11" s="213"/>
      <c r="AK11" s="213"/>
      <c r="AL11" s="213"/>
      <c r="AM11" s="213"/>
      <c r="AN11" s="57"/>
      <c r="AO11" s="96"/>
      <c r="AP11" s="206" t="s">
        <v>49</v>
      </c>
      <c r="AQ11" s="206"/>
      <c r="AR11" s="206"/>
      <c r="AS11" s="206"/>
      <c r="AT11" s="206"/>
      <c r="AU11" s="206"/>
      <c r="AV11" s="206"/>
      <c r="AW11" s="206"/>
      <c r="AX11" s="206"/>
      <c r="AY11" s="206"/>
      <c r="AZ11" s="206"/>
      <c r="BA11" s="63"/>
      <c r="BB11" s="206">
        <f>UT_koeficient</f>
        <v>1.254</v>
      </c>
      <c r="BC11" s="206"/>
      <c r="BD11" s="206"/>
      <c r="BE11" s="206"/>
      <c r="BF11" s="57"/>
      <c r="BG11" s="57"/>
      <c r="BH11" s="63" t="s">
        <v>63</v>
      </c>
      <c r="BI11" s="63"/>
      <c r="BJ11" s="63"/>
      <c r="BK11" s="63"/>
      <c r="BL11" s="63"/>
      <c r="BM11" s="63"/>
      <c r="BN11" s="63"/>
      <c r="BO11" s="63"/>
      <c r="BP11" s="256" t="str">
        <f>UT_LKP_living*100&amp;" %"</f>
        <v>58 %</v>
      </c>
      <c r="BQ11" s="256"/>
      <c r="BR11" s="256"/>
      <c r="BS11" s="256"/>
      <c r="BT11" s="57"/>
      <c r="BU11" s="57"/>
      <c r="BV11" s="57"/>
      <c r="BW11" s="57"/>
      <c r="BX11" s="57"/>
    </row>
    <row r="12" spans="1:76" s="16" customFormat="1" ht="6" customHeight="1" x14ac:dyDescent="0.2">
      <c r="A12" s="57"/>
      <c r="B12" s="59"/>
      <c r="C12" s="57"/>
      <c r="D12" s="57"/>
      <c r="E12" s="57"/>
      <c r="F12" s="57"/>
      <c r="G12" s="57"/>
      <c r="H12" s="57"/>
      <c r="I12" s="57"/>
      <c r="J12" s="57"/>
      <c r="K12" s="57"/>
      <c r="L12" s="57"/>
      <c r="M12" s="93"/>
      <c r="N12" s="93"/>
      <c r="O12" s="93"/>
      <c r="P12" s="93"/>
      <c r="Q12" s="57"/>
      <c r="R12" s="57"/>
      <c r="S12" s="57"/>
      <c r="T12" s="57"/>
      <c r="U12" s="57"/>
      <c r="V12" s="57"/>
      <c r="W12" s="57"/>
      <c r="X12" s="57"/>
      <c r="Y12" s="57"/>
      <c r="Z12" s="57"/>
      <c r="AA12" s="93"/>
      <c r="AB12" s="93"/>
      <c r="AC12" s="93"/>
      <c r="AD12" s="93"/>
      <c r="AE12" s="93"/>
      <c r="AF12" s="93"/>
      <c r="AG12" s="93"/>
      <c r="AH12" s="93"/>
      <c r="AI12" s="93"/>
      <c r="AJ12" s="93"/>
      <c r="AK12" s="93"/>
      <c r="AL12" s="93"/>
      <c r="AM12" s="93"/>
      <c r="AN12" s="57"/>
      <c r="AO12" s="96"/>
      <c r="AP12" s="66"/>
      <c r="AQ12" s="66"/>
      <c r="AR12" s="66"/>
      <c r="AS12" s="66"/>
      <c r="AT12" s="66"/>
      <c r="AU12" s="66"/>
      <c r="AV12" s="66"/>
      <c r="AW12" s="66"/>
      <c r="AX12" s="66"/>
      <c r="AY12" s="66"/>
      <c r="AZ12" s="66"/>
      <c r="BA12" s="66"/>
      <c r="BB12" s="66"/>
      <c r="BC12" s="66"/>
      <c r="BD12" s="66"/>
      <c r="BE12" s="66"/>
      <c r="BF12" s="57"/>
      <c r="BG12" s="57"/>
      <c r="BH12" s="57"/>
      <c r="BI12" s="57"/>
      <c r="BJ12" s="57"/>
      <c r="BK12" s="57"/>
      <c r="BL12" s="57"/>
      <c r="BM12" s="57"/>
      <c r="BN12" s="57"/>
      <c r="BO12" s="57"/>
      <c r="BP12" s="97"/>
      <c r="BQ12" s="97"/>
      <c r="BR12" s="97"/>
      <c r="BS12" s="97"/>
      <c r="BT12" s="57"/>
      <c r="BU12" s="57"/>
      <c r="BV12" s="57"/>
      <c r="BW12" s="57"/>
      <c r="BX12" s="57"/>
    </row>
    <row r="13" spans="1:76" s="16" customFormat="1" ht="15" x14ac:dyDescent="0.2">
      <c r="A13" s="57"/>
      <c r="B13" s="59"/>
      <c r="C13" s="217" t="s">
        <v>7</v>
      </c>
      <c r="D13" s="217"/>
      <c r="E13" s="217"/>
      <c r="F13" s="217"/>
      <c r="G13" s="217"/>
      <c r="H13" s="217"/>
      <c r="I13" s="217"/>
      <c r="J13" s="217"/>
      <c r="K13" s="217"/>
      <c r="L13" s="57"/>
      <c r="M13" s="213" t="s">
        <v>134</v>
      </c>
      <c r="N13" s="213"/>
      <c r="O13" s="213"/>
      <c r="P13" s="213"/>
      <c r="Q13" s="213"/>
      <c r="R13" s="57"/>
      <c r="S13" s="217"/>
      <c r="T13" s="217"/>
      <c r="U13" s="217"/>
      <c r="V13" s="217"/>
      <c r="W13" s="217"/>
      <c r="X13" s="217"/>
      <c r="Y13" s="217"/>
      <c r="Z13" s="57"/>
      <c r="AA13" s="177"/>
      <c r="AB13" s="177"/>
      <c r="AC13" s="177"/>
      <c r="AD13" s="93"/>
      <c r="AE13" s="93"/>
      <c r="AF13" s="93"/>
      <c r="AG13" s="93"/>
      <c r="AH13" s="93"/>
      <c r="AI13" s="93"/>
      <c r="AJ13" s="93"/>
      <c r="AK13" s="93"/>
      <c r="AL13" s="93"/>
      <c r="AM13" s="93"/>
      <c r="AN13" s="57"/>
      <c r="AO13" s="96"/>
      <c r="AP13" s="206" t="s">
        <v>57</v>
      </c>
      <c r="AQ13" s="206"/>
      <c r="AR13" s="206"/>
      <c r="AS13" s="206"/>
      <c r="AT13" s="206"/>
      <c r="AU13" s="206"/>
      <c r="AV13" s="206"/>
      <c r="AW13" s="206"/>
      <c r="AX13" s="206"/>
      <c r="AY13" s="206"/>
      <c r="AZ13" s="206"/>
      <c r="BA13" s="63"/>
      <c r="BB13" s="211">
        <f>UT_living_allowance</f>
        <v>5080</v>
      </c>
      <c r="BC13" s="211"/>
      <c r="BD13" s="211"/>
      <c r="BE13" s="211"/>
      <c r="BF13" s="57"/>
      <c r="BG13" s="57"/>
      <c r="BH13" s="63" t="s">
        <v>64</v>
      </c>
      <c r="BI13" s="63"/>
      <c r="BJ13" s="63"/>
      <c r="BK13" s="63"/>
      <c r="BL13" s="63"/>
      <c r="BM13" s="63"/>
      <c r="BN13" s="63"/>
      <c r="BO13" s="63"/>
      <c r="BP13" s="256" t="str">
        <f>UT_LKP_mobility*100&amp;" %"</f>
        <v>58 %</v>
      </c>
      <c r="BQ13" s="256"/>
      <c r="BR13" s="256"/>
      <c r="BS13" s="256"/>
      <c r="BT13" s="57"/>
      <c r="BU13" s="57"/>
      <c r="BV13" s="57"/>
      <c r="BW13" s="57"/>
      <c r="BX13" s="57"/>
    </row>
    <row r="14" spans="1:76" s="16" customFormat="1" ht="6" customHeight="1" x14ac:dyDescent="0.2">
      <c r="A14" s="57"/>
      <c r="B14" s="59"/>
      <c r="C14" s="57"/>
      <c r="D14" s="57"/>
      <c r="E14" s="57"/>
      <c r="F14" s="57"/>
      <c r="G14" s="57"/>
      <c r="H14" s="57"/>
      <c r="I14" s="57"/>
      <c r="J14" s="57"/>
      <c r="K14" s="57"/>
      <c r="L14" s="57"/>
      <c r="M14" s="93"/>
      <c r="N14" s="93"/>
      <c r="O14" s="93"/>
      <c r="P14" s="93"/>
      <c r="Q14" s="57"/>
      <c r="R14" s="57"/>
      <c r="S14" s="57"/>
      <c r="T14" s="57"/>
      <c r="U14" s="57"/>
      <c r="V14" s="57"/>
      <c r="W14" s="57"/>
      <c r="X14" s="57"/>
      <c r="Y14" s="57"/>
      <c r="Z14" s="57"/>
      <c r="AA14" s="93"/>
      <c r="AB14" s="93"/>
      <c r="AC14" s="93"/>
      <c r="AD14" s="93"/>
      <c r="AE14" s="93"/>
      <c r="AF14" s="93"/>
      <c r="AG14" s="93"/>
      <c r="AH14" s="93"/>
      <c r="AI14" s="93"/>
      <c r="AJ14" s="93"/>
      <c r="AK14" s="93"/>
      <c r="AL14" s="93"/>
      <c r="AM14" s="93"/>
      <c r="AN14" s="57"/>
      <c r="AO14" s="98"/>
      <c r="AP14" s="66"/>
      <c r="AQ14" s="66"/>
      <c r="AR14" s="66"/>
      <c r="AS14" s="66"/>
      <c r="AT14" s="66"/>
      <c r="AU14" s="66"/>
      <c r="AV14" s="66"/>
      <c r="AW14" s="66"/>
      <c r="AX14" s="66"/>
      <c r="AY14" s="66"/>
      <c r="AZ14" s="66"/>
      <c r="BA14" s="66"/>
      <c r="BB14" s="66"/>
      <c r="BC14" s="66"/>
      <c r="BD14" s="66"/>
      <c r="BE14" s="66"/>
      <c r="BF14" s="57"/>
      <c r="BG14" s="57"/>
      <c r="BH14" s="57"/>
      <c r="BI14" s="57"/>
      <c r="BJ14" s="57"/>
      <c r="BK14" s="57"/>
      <c r="BL14" s="57"/>
      <c r="BM14" s="57"/>
      <c r="BN14" s="57"/>
      <c r="BO14" s="57"/>
      <c r="BP14" s="97"/>
      <c r="BQ14" s="97"/>
      <c r="BR14" s="97"/>
      <c r="BS14" s="97"/>
      <c r="BT14" s="57"/>
      <c r="BU14" s="57"/>
      <c r="BV14" s="57"/>
      <c r="BW14" s="57"/>
      <c r="BX14" s="57"/>
    </row>
    <row r="15" spans="1:76" s="16" customFormat="1" ht="15" x14ac:dyDescent="0.2">
      <c r="A15" s="57"/>
      <c r="B15" s="59"/>
      <c r="C15" s="217" t="s">
        <v>6</v>
      </c>
      <c r="D15" s="217"/>
      <c r="E15" s="217"/>
      <c r="F15" s="217"/>
      <c r="G15" s="217"/>
      <c r="H15" s="217"/>
      <c r="I15" s="217"/>
      <c r="J15" s="217"/>
      <c r="K15" s="217"/>
      <c r="L15" s="57"/>
      <c r="M15" s="214">
        <v>36</v>
      </c>
      <c r="N15" s="214"/>
      <c r="O15" s="214"/>
      <c r="P15" s="214"/>
      <c r="Q15" s="214"/>
      <c r="R15" s="57"/>
      <c r="S15" s="177"/>
      <c r="T15" s="177"/>
      <c r="U15" s="177"/>
      <c r="V15" s="177"/>
      <c r="W15" s="177"/>
      <c r="X15" s="177"/>
      <c r="Y15" s="177"/>
      <c r="Z15" s="177"/>
      <c r="AA15" s="177"/>
      <c r="AB15" s="177"/>
      <c r="AC15" s="177"/>
      <c r="AD15" s="177"/>
      <c r="AE15" s="93"/>
      <c r="AF15" s="93"/>
      <c r="AG15" s="93"/>
      <c r="AH15" s="93"/>
      <c r="AI15" s="93"/>
      <c r="AJ15" s="93"/>
      <c r="AK15" s="93"/>
      <c r="AL15" s="93"/>
      <c r="AM15" s="93"/>
      <c r="AN15" s="57"/>
      <c r="AO15" s="98"/>
      <c r="AP15" s="206" t="s">
        <v>12</v>
      </c>
      <c r="AQ15" s="206"/>
      <c r="AR15" s="206"/>
      <c r="AS15" s="206"/>
      <c r="AT15" s="206"/>
      <c r="AU15" s="206"/>
      <c r="AV15" s="206"/>
      <c r="AW15" s="206"/>
      <c r="AX15" s="206"/>
      <c r="AY15" s="206"/>
      <c r="AZ15" s="206"/>
      <c r="BA15" s="63"/>
      <c r="BB15" s="211">
        <f>UT_mobility_allowance</f>
        <v>600</v>
      </c>
      <c r="BC15" s="211"/>
      <c r="BD15" s="211"/>
      <c r="BE15" s="211"/>
      <c r="BF15" s="57"/>
      <c r="BG15" s="57"/>
      <c r="BH15" s="63" t="s">
        <v>65</v>
      </c>
      <c r="BI15" s="63"/>
      <c r="BJ15" s="63"/>
      <c r="BK15" s="63"/>
      <c r="BL15" s="63"/>
      <c r="BM15" s="63"/>
      <c r="BN15" s="63"/>
      <c r="BO15" s="63"/>
      <c r="BP15" s="256" t="str">
        <f>UT_LKP_family*100&amp;" %"</f>
        <v>58 %</v>
      </c>
      <c r="BQ15" s="256"/>
      <c r="BR15" s="256"/>
      <c r="BS15" s="256"/>
      <c r="BT15" s="57"/>
      <c r="BU15" s="57"/>
      <c r="BV15" s="57"/>
      <c r="BW15" s="57"/>
      <c r="BX15" s="57"/>
    </row>
    <row r="16" spans="1:76" s="16" customFormat="1" ht="6" customHeight="1" x14ac:dyDescent="0.2">
      <c r="A16" s="57"/>
      <c r="B16" s="59"/>
      <c r="C16" s="57"/>
      <c r="D16" s="57"/>
      <c r="E16" s="57"/>
      <c r="F16" s="57"/>
      <c r="G16" s="57"/>
      <c r="H16" s="57"/>
      <c r="I16" s="57"/>
      <c r="J16" s="57"/>
      <c r="K16" s="57"/>
      <c r="L16" s="57"/>
      <c r="M16" s="93"/>
      <c r="N16" s="93"/>
      <c r="O16" s="93"/>
      <c r="P16" s="93"/>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96"/>
      <c r="AP16" s="66"/>
      <c r="AQ16" s="66"/>
      <c r="AR16" s="66"/>
      <c r="AS16" s="66"/>
      <c r="AT16" s="66"/>
      <c r="AU16" s="66"/>
      <c r="AV16" s="66"/>
      <c r="AW16" s="66"/>
      <c r="AX16" s="66"/>
      <c r="AY16" s="66"/>
      <c r="AZ16" s="66"/>
      <c r="BA16" s="66"/>
      <c r="BB16" s="66"/>
      <c r="BC16" s="66"/>
      <c r="BD16" s="66"/>
      <c r="BE16" s="66"/>
      <c r="BF16" s="57"/>
      <c r="BG16" s="57"/>
      <c r="BH16" s="57"/>
      <c r="BI16" s="57"/>
      <c r="BJ16" s="57"/>
      <c r="BK16" s="57"/>
      <c r="BL16" s="57"/>
      <c r="BM16" s="57"/>
      <c r="BN16" s="57"/>
      <c r="BO16" s="57"/>
      <c r="BP16" s="97"/>
      <c r="BQ16" s="97"/>
      <c r="BR16" s="97"/>
      <c r="BS16" s="97"/>
      <c r="BT16" s="57"/>
      <c r="BU16" s="57"/>
      <c r="BV16" s="57"/>
      <c r="BW16" s="57"/>
      <c r="BX16" s="57"/>
    </row>
    <row r="17" spans="1:76" s="16" customFormat="1" ht="15" x14ac:dyDescent="0.2">
      <c r="A17" s="57"/>
      <c r="B17" s="59"/>
      <c r="C17" s="217" t="s">
        <v>73</v>
      </c>
      <c r="D17" s="217"/>
      <c r="E17" s="217"/>
      <c r="F17" s="217"/>
      <c r="G17" s="217"/>
      <c r="H17" s="217"/>
      <c r="I17" s="217"/>
      <c r="J17" s="217"/>
      <c r="K17" s="217"/>
      <c r="L17" s="57"/>
      <c r="M17" s="214">
        <v>10</v>
      </c>
      <c r="N17" s="214"/>
      <c r="O17" s="214"/>
      <c r="P17" s="214"/>
      <c r="Q17" s="214"/>
      <c r="R17" s="57"/>
      <c r="S17" s="177"/>
      <c r="T17" s="57"/>
      <c r="U17" s="57"/>
      <c r="V17" s="57"/>
      <c r="W17" s="57"/>
      <c r="X17" s="57"/>
      <c r="Y17" s="57"/>
      <c r="Z17" s="57"/>
      <c r="AA17" s="177"/>
      <c r="AB17" s="177"/>
      <c r="AC17" s="177"/>
      <c r="AD17" s="177"/>
      <c r="AE17" s="177"/>
      <c r="AF17" s="177"/>
      <c r="AG17" s="57"/>
      <c r="AH17" s="57"/>
      <c r="AI17" s="57"/>
      <c r="AJ17" s="57"/>
      <c r="AK17" s="57"/>
      <c r="AL17" s="57"/>
      <c r="AM17" s="57"/>
      <c r="AN17" s="57"/>
      <c r="AO17" s="96"/>
      <c r="AP17" s="206" t="s">
        <v>13</v>
      </c>
      <c r="AQ17" s="206"/>
      <c r="AR17" s="206"/>
      <c r="AS17" s="206"/>
      <c r="AT17" s="206"/>
      <c r="AU17" s="206"/>
      <c r="AV17" s="206"/>
      <c r="AW17" s="206"/>
      <c r="AX17" s="206"/>
      <c r="AY17" s="206"/>
      <c r="AZ17" s="206"/>
      <c r="BA17" s="63"/>
      <c r="BB17" s="211">
        <f>UT_family_allowance</f>
        <v>660</v>
      </c>
      <c r="BC17" s="211"/>
      <c r="BD17" s="211"/>
      <c r="BE17" s="211"/>
      <c r="BF17" s="57"/>
      <c r="BG17" s="57"/>
      <c r="BH17" s="99" t="str">
        <f>IF(AND(typ.projekt=ITN),"Ingångslön*","")</f>
        <v/>
      </c>
      <c r="BI17" s="99"/>
      <c r="BJ17" s="99"/>
      <c r="BK17" s="99"/>
      <c r="BL17" s="99"/>
      <c r="BM17" s="99"/>
      <c r="BN17" s="99"/>
      <c r="BO17" s="99"/>
      <c r="BP17" s="221" t="str">
        <f>IF(AND(typ.projekt=ITN),29700*(1+UT_LKP_living),"")</f>
        <v/>
      </c>
      <c r="BQ17" s="221"/>
      <c r="BR17" s="221"/>
      <c r="BS17" s="221"/>
      <c r="BT17" s="57"/>
      <c r="BU17" s="57"/>
      <c r="BV17" s="57"/>
      <c r="BW17" s="57"/>
      <c r="BX17" s="57"/>
    </row>
    <row r="18" spans="1:76" s="16" customFormat="1" ht="6" customHeight="1" x14ac:dyDescent="0.2">
      <c r="A18" s="57"/>
      <c r="B18" s="59"/>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96"/>
      <c r="AP18" s="66"/>
      <c r="AQ18" s="66"/>
      <c r="AR18" s="66"/>
      <c r="AS18" s="66"/>
      <c r="AT18" s="66"/>
      <c r="AU18" s="66"/>
      <c r="AV18" s="66"/>
      <c r="AW18" s="66"/>
      <c r="AX18" s="66"/>
      <c r="AY18" s="66"/>
      <c r="AZ18" s="66"/>
      <c r="BA18" s="66"/>
      <c r="BB18" s="66"/>
      <c r="BC18" s="66"/>
      <c r="BD18" s="66"/>
      <c r="BE18" s="66"/>
      <c r="BF18" s="57"/>
      <c r="BG18" s="57"/>
      <c r="BH18" s="94"/>
      <c r="BI18" s="94"/>
      <c r="BJ18" s="94"/>
      <c r="BK18" s="94"/>
      <c r="BL18" s="94"/>
      <c r="BM18" s="94"/>
      <c r="BN18" s="94"/>
      <c r="BO18" s="94"/>
      <c r="BP18" s="100"/>
      <c r="BQ18" s="100"/>
      <c r="BR18" s="100"/>
      <c r="BS18" s="100"/>
      <c r="BT18" s="57"/>
      <c r="BU18" s="57"/>
      <c r="BV18" s="57"/>
      <c r="BW18" s="57"/>
      <c r="BX18" s="57"/>
    </row>
    <row r="19" spans="1:76" s="16" customFormat="1" ht="15" x14ac:dyDescent="0.2">
      <c r="A19" s="57"/>
      <c r="B19" s="59"/>
      <c r="C19" s="217" t="s">
        <v>13</v>
      </c>
      <c r="D19" s="217"/>
      <c r="E19" s="217"/>
      <c r="F19" s="217"/>
      <c r="G19" s="217"/>
      <c r="H19" s="217"/>
      <c r="I19" s="217"/>
      <c r="J19" s="177"/>
      <c r="K19" s="177"/>
      <c r="L19" s="57"/>
      <c r="M19" s="213" t="s">
        <v>10</v>
      </c>
      <c r="N19" s="213"/>
      <c r="O19" s="213"/>
      <c r="P19" s="183"/>
      <c r="Q19" s="183"/>
      <c r="R19" s="183"/>
      <c r="S19" s="183"/>
      <c r="T19" s="183"/>
      <c r="U19" s="183"/>
      <c r="V19" s="93"/>
      <c r="W19" s="93"/>
      <c r="X19" s="93"/>
      <c r="Y19" s="93"/>
      <c r="Z19" s="93"/>
      <c r="AA19" s="218" t="str">
        <f>IF(errorlevel&gt;0,"Varning! Minst en (1) förutsättning är inte ifylld!",IF(UT_LKP_living=0,"Varning! Semesterdagar och åldersgrupp inte kompatibla!",""))</f>
        <v/>
      </c>
      <c r="AB19" s="218"/>
      <c r="AC19" s="218"/>
      <c r="AD19" s="218"/>
      <c r="AE19" s="218"/>
      <c r="AF19" s="218"/>
      <c r="AG19" s="218"/>
      <c r="AH19" s="218"/>
      <c r="AI19" s="218"/>
      <c r="AJ19" s="218"/>
      <c r="AK19" s="218"/>
      <c r="AL19" s="218"/>
      <c r="AM19" s="218"/>
      <c r="AN19" s="57"/>
      <c r="AO19" s="96"/>
      <c r="AP19" s="206" t="s">
        <v>14</v>
      </c>
      <c r="AQ19" s="206"/>
      <c r="AR19" s="206"/>
      <c r="AS19" s="206"/>
      <c r="AT19" s="206"/>
      <c r="AU19" s="206"/>
      <c r="AV19" s="206"/>
      <c r="AW19" s="206"/>
      <c r="AX19" s="206"/>
      <c r="AY19" s="206"/>
      <c r="AZ19" s="206"/>
      <c r="BA19" s="63"/>
      <c r="BB19" s="211">
        <f>UT_research</f>
        <v>1000</v>
      </c>
      <c r="BC19" s="211"/>
      <c r="BD19" s="211"/>
      <c r="BE19" s="211"/>
      <c r="BF19" s="57"/>
      <c r="BG19" s="57"/>
      <c r="BH19" s="99" t="str">
        <f>IF(AND(typ.projekt=ITN),"50% uppnåtts*","")</f>
        <v/>
      </c>
      <c r="BI19" s="99"/>
      <c r="BJ19" s="99"/>
      <c r="BK19" s="99"/>
      <c r="BL19" s="99"/>
      <c r="BM19" s="99"/>
      <c r="BN19" s="99"/>
      <c r="BO19" s="99"/>
      <c r="BP19" s="221" t="str">
        <f>IF(AND(typ.projekt=ITN),30900*(1+UT_LKP_living),"")</f>
        <v/>
      </c>
      <c r="BQ19" s="221"/>
      <c r="BR19" s="221"/>
      <c r="BS19" s="221"/>
      <c r="BT19" s="57"/>
      <c r="BU19" s="57"/>
      <c r="BV19" s="57"/>
      <c r="BW19" s="57"/>
      <c r="BX19" s="57"/>
    </row>
    <row r="20" spans="1:76" s="16" customFormat="1" ht="6" customHeight="1" x14ac:dyDescent="0.2">
      <c r="A20" s="57"/>
      <c r="B20" s="59"/>
      <c r="C20" s="57"/>
      <c r="D20" s="57"/>
      <c r="E20" s="57"/>
      <c r="F20" s="57"/>
      <c r="G20" s="57"/>
      <c r="H20" s="57"/>
      <c r="I20" s="57"/>
      <c r="J20" s="57"/>
      <c r="K20" s="57"/>
      <c r="L20" s="57"/>
      <c r="M20" s="93"/>
      <c r="N20" s="93"/>
      <c r="O20" s="93"/>
      <c r="P20" s="93"/>
      <c r="Q20" s="93"/>
      <c r="R20" s="93"/>
      <c r="S20" s="93"/>
      <c r="T20" s="93"/>
      <c r="U20" s="93"/>
      <c r="V20" s="93"/>
      <c r="W20" s="93"/>
      <c r="X20" s="93"/>
      <c r="Y20" s="93"/>
      <c r="Z20" s="93"/>
      <c r="AA20" s="218"/>
      <c r="AB20" s="218"/>
      <c r="AC20" s="218"/>
      <c r="AD20" s="218"/>
      <c r="AE20" s="218"/>
      <c r="AF20" s="218"/>
      <c r="AG20" s="218"/>
      <c r="AH20" s="218"/>
      <c r="AI20" s="218"/>
      <c r="AJ20" s="218"/>
      <c r="AK20" s="218"/>
      <c r="AL20" s="218"/>
      <c r="AM20" s="218"/>
      <c r="AN20" s="57"/>
      <c r="AO20" s="96"/>
      <c r="AP20" s="66"/>
      <c r="AQ20" s="66"/>
      <c r="AR20" s="66"/>
      <c r="AS20" s="66"/>
      <c r="AT20" s="66"/>
      <c r="AU20" s="66"/>
      <c r="AV20" s="66"/>
      <c r="AW20" s="66"/>
      <c r="AX20" s="66"/>
      <c r="AY20" s="66"/>
      <c r="AZ20" s="66"/>
      <c r="BA20" s="66"/>
      <c r="BB20" s="66"/>
      <c r="BC20" s="66"/>
      <c r="BD20" s="66"/>
      <c r="BE20" s="66"/>
      <c r="BF20" s="57"/>
      <c r="BG20" s="57"/>
      <c r="BH20" s="94"/>
      <c r="BI20" s="94"/>
      <c r="BJ20" s="94"/>
      <c r="BK20" s="94"/>
      <c r="BL20" s="94"/>
      <c r="BM20" s="94"/>
      <c r="BN20" s="94"/>
      <c r="BO20" s="94"/>
      <c r="BP20" s="100"/>
      <c r="BQ20" s="100"/>
      <c r="BR20" s="100"/>
      <c r="BS20" s="100"/>
      <c r="BT20" s="57"/>
      <c r="BU20" s="57"/>
      <c r="BV20" s="57"/>
      <c r="BW20" s="57"/>
      <c r="BX20" s="57"/>
    </row>
    <row r="21" spans="1:76" s="16" customFormat="1" x14ac:dyDescent="0.2">
      <c r="A21" s="57"/>
      <c r="B21" s="59"/>
      <c r="C21" s="57" t="str">
        <f>IF(AND(typ.projekt=ITN),"Doktorandnivå","")</f>
        <v/>
      </c>
      <c r="D21" s="177"/>
      <c r="E21" s="177"/>
      <c r="F21" s="177"/>
      <c r="G21" s="177"/>
      <c r="H21" s="177"/>
      <c r="I21" s="177"/>
      <c r="J21" s="177"/>
      <c r="K21" s="177"/>
      <c r="L21" s="57"/>
      <c r="M21" s="255" t="s">
        <v>89</v>
      </c>
      <c r="N21" s="255"/>
      <c r="O21" s="255"/>
      <c r="P21" s="255"/>
      <c r="Q21" s="255"/>
      <c r="R21" s="255"/>
      <c r="S21" s="57"/>
      <c r="T21" s="57"/>
      <c r="U21" s="57"/>
      <c r="V21" s="57"/>
      <c r="W21" s="57"/>
      <c r="X21" s="57"/>
      <c r="Y21" s="57"/>
      <c r="Z21" s="57"/>
      <c r="AA21" s="218"/>
      <c r="AB21" s="218"/>
      <c r="AC21" s="218"/>
      <c r="AD21" s="218"/>
      <c r="AE21" s="218"/>
      <c r="AF21" s="218"/>
      <c r="AG21" s="218"/>
      <c r="AH21" s="218"/>
      <c r="AI21" s="218"/>
      <c r="AJ21" s="218"/>
      <c r="AK21" s="218"/>
      <c r="AL21" s="218"/>
      <c r="AM21" s="218"/>
      <c r="AN21" s="57"/>
      <c r="AO21" s="96"/>
      <c r="AP21" s="206" t="s">
        <v>15</v>
      </c>
      <c r="AQ21" s="206"/>
      <c r="AR21" s="206"/>
      <c r="AS21" s="206"/>
      <c r="AT21" s="206"/>
      <c r="AU21" s="206"/>
      <c r="AV21" s="206"/>
      <c r="AW21" s="206"/>
      <c r="AX21" s="206"/>
      <c r="AY21" s="206"/>
      <c r="AZ21" s="206"/>
      <c r="BA21" s="63"/>
      <c r="BB21" s="211">
        <f>UT_mgt_IDC</f>
        <v>650</v>
      </c>
      <c r="BC21" s="211"/>
      <c r="BD21" s="211"/>
      <c r="BE21" s="211"/>
      <c r="BF21" s="57"/>
      <c r="BG21" s="57"/>
      <c r="BH21" s="99" t="str">
        <f>IF(AND(typ.projekt=ITN),"80% uppnåtts*","")</f>
        <v/>
      </c>
      <c r="BI21" s="99"/>
      <c r="BJ21" s="99"/>
      <c r="BK21" s="99"/>
      <c r="BL21" s="99"/>
      <c r="BM21" s="99"/>
      <c r="BN21" s="99"/>
      <c r="BO21" s="99"/>
      <c r="BP21" s="221" t="str">
        <f>IF(AND(typ.projekt=ITN),32800*(1+UT_LKP_living),"")</f>
        <v/>
      </c>
      <c r="BQ21" s="221"/>
      <c r="BR21" s="221"/>
      <c r="BS21" s="221"/>
      <c r="BT21" s="57"/>
      <c r="BU21" s="57"/>
      <c r="BV21" s="57"/>
      <c r="BW21" s="57"/>
      <c r="BX21" s="57"/>
    </row>
    <row r="22" spans="1:76" s="14" customFormat="1" ht="14.25" customHeight="1" x14ac:dyDescent="0.2">
      <c r="A22" s="50"/>
      <c r="B22" s="58"/>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95"/>
      <c r="AP22" s="56"/>
      <c r="AQ22" s="56"/>
      <c r="AR22" s="56"/>
      <c r="AS22" s="56"/>
      <c r="AT22" s="56"/>
      <c r="AU22" s="56"/>
      <c r="AV22" s="56"/>
      <c r="AW22" s="56"/>
      <c r="AX22" s="56"/>
      <c r="AY22" s="56"/>
      <c r="AZ22" s="56"/>
      <c r="BA22" s="56"/>
      <c r="BB22" s="56"/>
      <c r="BC22" s="56"/>
      <c r="BD22" s="56"/>
      <c r="BE22" s="56"/>
      <c r="BF22" s="50"/>
      <c r="BG22" s="50"/>
      <c r="BH22" s="254" t="str">
        <f>IF(AND(typ.projekt=ITN),"*= Bruttolön + löneavgift enl. doktorandstegen fr. 2021-10-01","")</f>
        <v/>
      </c>
      <c r="BI22" s="254"/>
      <c r="BJ22" s="254"/>
      <c r="BK22" s="254"/>
      <c r="BL22" s="254"/>
      <c r="BM22" s="254"/>
      <c r="BN22" s="254"/>
      <c r="BO22" s="254"/>
      <c r="BP22" s="254"/>
      <c r="BQ22" s="254"/>
      <c r="BR22" s="254"/>
      <c r="BS22" s="254"/>
      <c r="BT22" s="254"/>
      <c r="BU22" s="254"/>
      <c r="BV22" s="254"/>
      <c r="BW22" s="254"/>
      <c r="BX22" s="50"/>
    </row>
    <row r="23" spans="1:76" s="14" customFormat="1" x14ac:dyDescent="0.2">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6"/>
      <c r="AX23" s="56"/>
      <c r="AY23" s="56"/>
      <c r="AZ23" s="56"/>
      <c r="BA23" s="56"/>
      <c r="BB23" s="56"/>
      <c r="BC23" s="56"/>
      <c r="BD23" s="56"/>
      <c r="BE23" s="56"/>
      <c r="BF23" s="56"/>
      <c r="BG23" s="56"/>
      <c r="BH23" s="254"/>
      <c r="BI23" s="254"/>
      <c r="BJ23" s="254"/>
      <c r="BK23" s="254"/>
      <c r="BL23" s="254"/>
      <c r="BM23" s="254"/>
      <c r="BN23" s="254"/>
      <c r="BO23" s="254"/>
      <c r="BP23" s="254"/>
      <c r="BQ23" s="254"/>
      <c r="BR23" s="254"/>
      <c r="BS23" s="254"/>
      <c r="BT23" s="254"/>
      <c r="BU23" s="254"/>
      <c r="BV23" s="254"/>
      <c r="BW23" s="254"/>
      <c r="BX23" s="50"/>
    </row>
    <row r="24" spans="1:76" ht="12.75" customHeight="1" x14ac:dyDescent="0.2">
      <c r="A24" s="50"/>
      <c r="B24" s="21"/>
      <c r="C24" s="204" t="s">
        <v>23</v>
      </c>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50"/>
      <c r="AU24" s="50"/>
      <c r="AV24" s="50"/>
      <c r="AW24" s="50"/>
      <c r="AX24" s="241" t="str">
        <f>IF(Funktion="Avstämning/Tilläggsbetalning","Avstämning/Tilläggsbetalning (SEK)","")</f>
        <v/>
      </c>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50"/>
    </row>
    <row r="25" spans="1:76" s="32" customFormat="1" ht="15" customHeight="1" x14ac:dyDescent="0.2">
      <c r="A25" s="50"/>
      <c r="B25" s="21"/>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50"/>
      <c r="AU25" s="50"/>
      <c r="AV25" s="50"/>
      <c r="AW25" s="50"/>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50"/>
    </row>
    <row r="26" spans="1:76" ht="15" x14ac:dyDescent="0.2">
      <c r="A26" s="50"/>
      <c r="B26" s="60"/>
      <c r="C26" s="50"/>
      <c r="D26" s="50"/>
      <c r="E26" s="56"/>
      <c r="F26" s="56"/>
      <c r="G26" s="61"/>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row>
    <row r="27" spans="1:76" ht="15" x14ac:dyDescent="0.2">
      <c r="A27" s="50"/>
      <c r="B27" s="60"/>
      <c r="C27" s="50"/>
      <c r="D27" s="50"/>
      <c r="E27" s="56"/>
      <c r="F27" s="56"/>
      <c r="G27" s="61"/>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257" t="str">
        <f>IF(AND(Funktion="Avstämning/Tilläggsbetalning",typ.projekt="ITN",svar.doktorandstegen="Nej"),"Tillägg måste göras för doktorandstegen!!!","")</f>
        <v/>
      </c>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50"/>
    </row>
    <row r="28" spans="1:76" ht="14.25" customHeight="1" x14ac:dyDescent="0.2">
      <c r="A28" s="50"/>
      <c r="B28" s="60"/>
      <c r="C28" s="50"/>
      <c r="D28" s="50"/>
      <c r="E28" s="56"/>
      <c r="F28" s="56"/>
      <c r="G28" s="226" t="s">
        <v>31</v>
      </c>
      <c r="H28" s="226"/>
      <c r="I28" s="226"/>
      <c r="J28" s="226"/>
      <c r="K28" s="226"/>
      <c r="L28" s="226"/>
      <c r="M28" s="226"/>
      <c r="N28" s="226"/>
      <c r="O28" s="50"/>
      <c r="P28" s="50"/>
      <c r="Q28" s="62"/>
      <c r="R28" s="62"/>
      <c r="S28" s="62"/>
      <c r="T28" s="62"/>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62"/>
      <c r="AT28" s="50"/>
      <c r="AU28" s="50"/>
      <c r="AV28" s="50"/>
      <c r="AW28" s="50"/>
      <c r="AX28" s="229" t="str">
        <f>IF(Funktion=Avstamning,"Bokförd lönekostnad","")</f>
        <v/>
      </c>
      <c r="AY28" s="229"/>
      <c r="AZ28" s="229"/>
      <c r="BA28" s="229"/>
      <c r="BB28" s="229"/>
      <c r="BC28" s="229"/>
      <c r="BD28" s="229"/>
      <c r="BE28" s="50"/>
      <c r="BF28" s="50"/>
      <c r="BG28" s="229" t="str">
        <f>IF(Funktion=Avstamning,"Avvikelse","")</f>
        <v/>
      </c>
      <c r="BH28" s="229"/>
      <c r="BI28" s="229"/>
      <c r="BJ28" s="229"/>
      <c r="BK28" s="229"/>
      <c r="BL28" s="229"/>
      <c r="BM28" s="229"/>
      <c r="BN28" s="50"/>
      <c r="BO28" s="50"/>
      <c r="BP28" s="229" t="str">
        <f>IF(Funktion=Avstamning,"Exklusive","")</f>
        <v/>
      </c>
      <c r="BQ28" s="229"/>
      <c r="BR28" s="229"/>
      <c r="BS28" s="229"/>
      <c r="BT28" s="229"/>
      <c r="BU28" s="229"/>
      <c r="BV28" s="229"/>
      <c r="BW28" s="50"/>
      <c r="BX28" s="50"/>
    </row>
    <row r="29" spans="1:76" ht="14.25" customHeight="1" x14ac:dyDescent="0.2">
      <c r="A29" s="50"/>
      <c r="B29" s="60"/>
      <c r="C29" s="50"/>
      <c r="D29" s="50"/>
      <c r="E29" s="56"/>
      <c r="F29" s="56"/>
      <c r="G29" s="226"/>
      <c r="H29" s="226"/>
      <c r="I29" s="226"/>
      <c r="J29" s="226"/>
      <c r="K29" s="226"/>
      <c r="L29" s="226"/>
      <c r="M29" s="226"/>
      <c r="N29" s="226"/>
      <c r="O29" s="50"/>
      <c r="P29" s="229" t="s">
        <v>24</v>
      </c>
      <c r="Q29" s="229"/>
      <c r="R29" s="229"/>
      <c r="S29" s="229"/>
      <c r="T29" s="229"/>
      <c r="U29" s="50"/>
      <c r="V29" s="50"/>
      <c r="W29" s="229" t="s">
        <v>25</v>
      </c>
      <c r="X29" s="229"/>
      <c r="Y29" s="229"/>
      <c r="Z29" s="229"/>
      <c r="AA29" s="229"/>
      <c r="AB29" s="229"/>
      <c r="AC29" s="50"/>
      <c r="AD29" s="50"/>
      <c r="AE29" s="229" t="s">
        <v>24</v>
      </c>
      <c r="AF29" s="229"/>
      <c r="AG29" s="229"/>
      <c r="AH29" s="229"/>
      <c r="AI29" s="229"/>
      <c r="AJ29" s="229"/>
      <c r="AK29" s="50"/>
      <c r="AL29" s="50"/>
      <c r="AM29" s="229" t="s">
        <v>25</v>
      </c>
      <c r="AN29" s="229"/>
      <c r="AO29" s="229"/>
      <c r="AP29" s="229"/>
      <c r="AQ29" s="229"/>
      <c r="AR29" s="229"/>
      <c r="AS29" s="229"/>
      <c r="AT29" s="50"/>
      <c r="AU29" s="50"/>
      <c r="AV29" s="50"/>
      <c r="AW29" s="50"/>
      <c r="AX29" s="229" t="str">
        <f>IF(Funktion=Avstamning,"HELA PERIODEN","")</f>
        <v/>
      </c>
      <c r="AY29" s="229"/>
      <c r="AZ29" s="229"/>
      <c r="BA29" s="229"/>
      <c r="BB29" s="229"/>
      <c r="BC29" s="229"/>
      <c r="BD29" s="229"/>
      <c r="BE29" s="50"/>
      <c r="BF29" s="50"/>
      <c r="BG29" s="229"/>
      <c r="BH29" s="229"/>
      <c r="BI29" s="229"/>
      <c r="BJ29" s="229"/>
      <c r="BK29" s="229"/>
      <c r="BL29" s="229"/>
      <c r="BM29" s="229"/>
      <c r="BN29" s="50"/>
      <c r="BO29" s="50"/>
      <c r="BP29" s="229" t="str">
        <f>IF(Funktion=Avstamning,"Lönekostnader","")</f>
        <v/>
      </c>
      <c r="BQ29" s="229"/>
      <c r="BR29" s="229"/>
      <c r="BS29" s="229"/>
      <c r="BT29" s="229"/>
      <c r="BU29" s="229"/>
      <c r="BV29" s="229"/>
      <c r="BW29" s="50"/>
      <c r="BX29" s="50"/>
    </row>
    <row r="30" spans="1:76" ht="6" customHeight="1" x14ac:dyDescent="0.2">
      <c r="A30" s="50"/>
      <c r="B30" s="60"/>
      <c r="C30" s="50"/>
      <c r="D30" s="50"/>
      <c r="E30" s="56"/>
      <c r="F30" s="56"/>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row>
    <row r="31" spans="1:76" s="16" customFormat="1" ht="14.25" customHeight="1" x14ac:dyDescent="0.2">
      <c r="A31" s="57"/>
      <c r="B31" s="73"/>
      <c r="C31" s="57"/>
      <c r="D31" s="57"/>
      <c r="E31" s="66"/>
      <c r="F31" s="66"/>
      <c r="G31" s="199" t="s">
        <v>43</v>
      </c>
      <c r="H31" s="199"/>
      <c r="I31" s="199"/>
      <c r="J31" s="199"/>
      <c r="K31" s="199"/>
      <c r="L31" s="199"/>
      <c r="M31" s="199"/>
      <c r="N31" s="199"/>
      <c r="O31" s="66"/>
      <c r="P31" s="196">
        <f>UT_living_allowance*UT_koeficient</f>
        <v>6370.32</v>
      </c>
      <c r="Q31" s="196"/>
      <c r="R31" s="196"/>
      <c r="S31" s="196"/>
      <c r="T31" s="196"/>
      <c r="U31" s="67"/>
      <c r="V31" s="67"/>
      <c r="W31" s="196">
        <f>P31*manader</f>
        <v>229331.52</v>
      </c>
      <c r="X31" s="196"/>
      <c r="Y31" s="196"/>
      <c r="Z31" s="196"/>
      <c r="AA31" s="196"/>
      <c r="AB31" s="196"/>
      <c r="AC31" s="67"/>
      <c r="AD31" s="67"/>
      <c r="AE31" s="197">
        <f>ROUND(P31*vaxelkurs,0)</f>
        <v>63703</v>
      </c>
      <c r="AF31" s="197"/>
      <c r="AG31" s="197"/>
      <c r="AH31" s="197"/>
      <c r="AI31" s="197"/>
      <c r="AJ31" s="197"/>
      <c r="AK31" s="68"/>
      <c r="AL31" s="68"/>
      <c r="AM31" s="198">
        <f>AE31*manader</f>
        <v>2293308</v>
      </c>
      <c r="AN31" s="198"/>
      <c r="AO31" s="198"/>
      <c r="AP31" s="198"/>
      <c r="AQ31" s="198"/>
      <c r="AR31" s="198"/>
      <c r="AS31" s="198"/>
      <c r="AT31" s="57"/>
      <c r="AU31" s="57"/>
      <c r="AV31" s="57"/>
      <c r="AW31" s="57"/>
      <c r="AX31" s="246"/>
      <c r="AY31" s="246"/>
      <c r="AZ31" s="246"/>
      <c r="BA31" s="246"/>
      <c r="BB31" s="246"/>
      <c r="BC31" s="246"/>
      <c r="BD31" s="246"/>
      <c r="BE31" s="68"/>
      <c r="BF31" s="68"/>
      <c r="BG31" s="197" t="str">
        <f>IF(Funktion=Avstamning,AX31-AM31,"")</f>
        <v/>
      </c>
      <c r="BH31" s="197"/>
      <c r="BI31" s="197"/>
      <c r="BJ31" s="197"/>
      <c r="BK31" s="197"/>
      <c r="BL31" s="197"/>
      <c r="BM31" s="197"/>
      <c r="BN31" s="66"/>
      <c r="BO31" s="66"/>
      <c r="BP31" s="197" t="str">
        <f>IF(Funktion=Avstamning,BG31/(1+UT_LKP_living),"")</f>
        <v/>
      </c>
      <c r="BQ31" s="197"/>
      <c r="BR31" s="197"/>
      <c r="BS31" s="197"/>
      <c r="BT31" s="197"/>
      <c r="BU31" s="197"/>
      <c r="BV31" s="197"/>
      <c r="BW31" s="66"/>
      <c r="BX31" s="57"/>
    </row>
    <row r="32" spans="1:76" s="16" customFormat="1" ht="14.25" customHeight="1" x14ac:dyDescent="0.2">
      <c r="A32" s="57"/>
      <c r="B32" s="73"/>
      <c r="C32" s="57"/>
      <c r="D32" s="57"/>
      <c r="E32" s="66"/>
      <c r="F32" s="66"/>
      <c r="G32" s="224" t="s">
        <v>44</v>
      </c>
      <c r="H32" s="224"/>
      <c r="I32" s="224"/>
      <c r="J32" s="224"/>
      <c r="K32" s="224"/>
      <c r="L32" s="224"/>
      <c r="M32" s="224"/>
      <c r="N32" s="224"/>
      <c r="O32" s="80"/>
      <c r="P32" s="237">
        <f>UT_mobility_allowance</f>
        <v>600</v>
      </c>
      <c r="Q32" s="237"/>
      <c r="R32" s="237"/>
      <c r="S32" s="237"/>
      <c r="T32" s="237"/>
      <c r="U32" s="81"/>
      <c r="V32" s="81"/>
      <c r="W32" s="237">
        <f>P32*manader</f>
        <v>21600</v>
      </c>
      <c r="X32" s="237"/>
      <c r="Y32" s="237"/>
      <c r="Z32" s="237"/>
      <c r="AA32" s="237"/>
      <c r="AB32" s="237"/>
      <c r="AC32" s="81"/>
      <c r="AD32" s="81"/>
      <c r="AE32" s="236">
        <f>ROUND(P32*vaxelkurs,0)</f>
        <v>6000</v>
      </c>
      <c r="AF32" s="236"/>
      <c r="AG32" s="236"/>
      <c r="AH32" s="236"/>
      <c r="AI32" s="236"/>
      <c r="AJ32" s="236"/>
      <c r="AK32" s="82"/>
      <c r="AL32" s="82"/>
      <c r="AM32" s="236">
        <f>AE32*manader</f>
        <v>216000</v>
      </c>
      <c r="AN32" s="236"/>
      <c r="AO32" s="236"/>
      <c r="AP32" s="236"/>
      <c r="AQ32" s="236"/>
      <c r="AR32" s="236"/>
      <c r="AS32" s="236"/>
      <c r="AT32" s="80"/>
      <c r="AU32" s="57"/>
      <c r="AV32" s="57"/>
      <c r="AW32" s="57"/>
      <c r="AX32" s="246"/>
      <c r="AY32" s="246"/>
      <c r="AZ32" s="246"/>
      <c r="BA32" s="246"/>
      <c r="BB32" s="246"/>
      <c r="BC32" s="246"/>
      <c r="BD32" s="246"/>
      <c r="BE32" s="68"/>
      <c r="BF32" s="68"/>
      <c r="BG32" s="197" t="str">
        <f>IF(Funktion=Avstamning,AX32-AM32,"")</f>
        <v/>
      </c>
      <c r="BH32" s="197"/>
      <c r="BI32" s="197"/>
      <c r="BJ32" s="197"/>
      <c r="BK32" s="197"/>
      <c r="BL32" s="197"/>
      <c r="BM32" s="197"/>
      <c r="BN32" s="66"/>
      <c r="BO32" s="66"/>
      <c r="BP32" s="197" t="str">
        <f>IF(Funktion=Avstamning,BG32/(1+UT_LKP_mobility),"")</f>
        <v/>
      </c>
      <c r="BQ32" s="197"/>
      <c r="BR32" s="197"/>
      <c r="BS32" s="197"/>
      <c r="BT32" s="197"/>
      <c r="BU32" s="197"/>
      <c r="BV32" s="197"/>
      <c r="BW32" s="66"/>
      <c r="BX32" s="57"/>
    </row>
    <row r="33" spans="1:76" s="16" customFormat="1" ht="14.25" customHeight="1" x14ac:dyDescent="0.2">
      <c r="A33" s="57"/>
      <c r="B33" s="73"/>
      <c r="C33" s="57"/>
      <c r="D33" s="57"/>
      <c r="E33" s="66"/>
      <c r="F33" s="66"/>
      <c r="G33" s="199" t="s">
        <v>45</v>
      </c>
      <c r="H33" s="199"/>
      <c r="I33" s="199"/>
      <c r="J33" s="199"/>
      <c r="K33" s="199"/>
      <c r="L33" s="199"/>
      <c r="M33" s="199"/>
      <c r="N33" s="199"/>
      <c r="O33" s="66"/>
      <c r="P33" s="196">
        <f>IF(familj="ja",UT_family_allowance,0)</f>
        <v>660</v>
      </c>
      <c r="Q33" s="196"/>
      <c r="R33" s="196"/>
      <c r="S33" s="196"/>
      <c r="T33" s="196"/>
      <c r="U33" s="67"/>
      <c r="V33" s="67"/>
      <c r="W33" s="196">
        <f>P33*manader</f>
        <v>23760</v>
      </c>
      <c r="X33" s="196"/>
      <c r="Y33" s="196"/>
      <c r="Z33" s="196"/>
      <c r="AA33" s="196"/>
      <c r="AB33" s="196"/>
      <c r="AC33" s="67"/>
      <c r="AD33" s="67"/>
      <c r="AE33" s="197">
        <f>ROUND(P33*vaxelkurs,0)</f>
        <v>6600</v>
      </c>
      <c r="AF33" s="197"/>
      <c r="AG33" s="197"/>
      <c r="AH33" s="197"/>
      <c r="AI33" s="197"/>
      <c r="AJ33" s="197"/>
      <c r="AK33" s="88"/>
      <c r="AL33" s="88"/>
      <c r="AM33" s="197">
        <f>AE33*manader</f>
        <v>237600</v>
      </c>
      <c r="AN33" s="197"/>
      <c r="AO33" s="197"/>
      <c r="AP33" s="197"/>
      <c r="AQ33" s="197"/>
      <c r="AR33" s="197"/>
      <c r="AS33" s="197"/>
      <c r="AT33" s="57"/>
      <c r="AU33" s="57"/>
      <c r="AV33" s="57"/>
      <c r="AW33" s="57"/>
      <c r="AX33" s="246"/>
      <c r="AY33" s="246"/>
      <c r="AZ33" s="246"/>
      <c r="BA33" s="246"/>
      <c r="BB33" s="246"/>
      <c r="BC33" s="246"/>
      <c r="BD33" s="246"/>
      <c r="BE33" s="68"/>
      <c r="BF33" s="68"/>
      <c r="BG33" s="197" t="str">
        <f>IF(Funktion=Avstamning,AX33-AM33,"")</f>
        <v/>
      </c>
      <c r="BH33" s="197"/>
      <c r="BI33" s="197"/>
      <c r="BJ33" s="197"/>
      <c r="BK33" s="197"/>
      <c r="BL33" s="197"/>
      <c r="BM33" s="197"/>
      <c r="BN33" s="66"/>
      <c r="BO33" s="66"/>
      <c r="BP33" s="197" t="str">
        <f>IF(Funktion=Avstamning,BG33/(1+UT_LKP_family),"")</f>
        <v/>
      </c>
      <c r="BQ33" s="197"/>
      <c r="BR33" s="197"/>
      <c r="BS33" s="197"/>
      <c r="BT33" s="197"/>
      <c r="BU33" s="197"/>
      <c r="BV33" s="197"/>
      <c r="BW33" s="66"/>
      <c r="BX33" s="57"/>
    </row>
    <row r="34" spans="1:76" s="14" customFormat="1" ht="6" customHeight="1" x14ac:dyDescent="0.2">
      <c r="A34" s="50"/>
      <c r="B34" s="60"/>
      <c r="C34" s="50"/>
      <c r="D34" s="50"/>
      <c r="E34" s="56"/>
      <c r="F34" s="56"/>
      <c r="G34" s="89"/>
      <c r="H34" s="89"/>
      <c r="I34" s="89"/>
      <c r="J34" s="89"/>
      <c r="K34" s="89"/>
      <c r="L34" s="89"/>
      <c r="M34" s="89"/>
      <c r="N34" s="89"/>
      <c r="O34" s="89"/>
      <c r="P34" s="90"/>
      <c r="Q34" s="90"/>
      <c r="R34" s="90"/>
      <c r="S34" s="90"/>
      <c r="T34" s="90"/>
      <c r="U34" s="90"/>
      <c r="V34" s="90"/>
      <c r="W34" s="90"/>
      <c r="X34" s="90"/>
      <c r="Y34" s="90"/>
      <c r="Z34" s="90"/>
      <c r="AA34" s="90"/>
      <c r="AB34" s="90"/>
      <c r="AC34" s="90"/>
      <c r="AD34" s="90"/>
      <c r="AE34" s="91"/>
      <c r="AF34" s="91"/>
      <c r="AG34" s="91"/>
      <c r="AH34" s="91"/>
      <c r="AI34" s="91"/>
      <c r="AJ34" s="91"/>
      <c r="AK34" s="91"/>
      <c r="AL34" s="91"/>
      <c r="AM34" s="91"/>
      <c r="AN34" s="91"/>
      <c r="AO34" s="91"/>
      <c r="AP34" s="91"/>
      <c r="AQ34" s="91"/>
      <c r="AR34" s="91"/>
      <c r="AS34" s="91"/>
      <c r="AT34" s="89"/>
      <c r="AU34" s="56"/>
      <c r="AV34" s="56"/>
      <c r="AW34" s="56"/>
      <c r="AX34" s="160"/>
      <c r="AY34" s="160"/>
      <c r="AZ34" s="160"/>
      <c r="BA34" s="160"/>
      <c r="BB34" s="160"/>
      <c r="BC34" s="160"/>
      <c r="BD34" s="160"/>
      <c r="BE34" s="160"/>
      <c r="BF34" s="160"/>
      <c r="BG34" s="160"/>
      <c r="BH34" s="160"/>
      <c r="BI34" s="160"/>
      <c r="BJ34" s="160"/>
      <c r="BK34" s="160"/>
      <c r="BL34" s="160"/>
      <c r="BM34" s="160"/>
      <c r="BN34" s="50"/>
      <c r="BO34" s="50"/>
      <c r="BP34" s="50"/>
      <c r="BQ34" s="50"/>
      <c r="BR34" s="50"/>
      <c r="BS34" s="50"/>
      <c r="BT34" s="50"/>
      <c r="BU34" s="50"/>
      <c r="BV34" s="50"/>
      <c r="BW34" s="50"/>
      <c r="BX34" s="50"/>
    </row>
    <row r="35" spans="1:76" ht="12.75" customHeight="1" x14ac:dyDescent="0.2">
      <c r="A35" s="50"/>
      <c r="B35" s="60"/>
      <c r="C35" s="50"/>
      <c r="D35" s="50"/>
      <c r="E35" s="56"/>
      <c r="F35" s="56"/>
      <c r="G35" s="199" t="s">
        <v>22</v>
      </c>
      <c r="H35" s="199"/>
      <c r="I35" s="199"/>
      <c r="J35" s="199"/>
      <c r="K35" s="199"/>
      <c r="L35" s="199"/>
      <c r="M35" s="199"/>
      <c r="N35" s="199"/>
      <c r="O35" s="57"/>
      <c r="P35" s="200">
        <f>SUM(P31:T33)</f>
        <v>7630.32</v>
      </c>
      <c r="Q35" s="200"/>
      <c r="R35" s="200"/>
      <c r="S35" s="200"/>
      <c r="T35" s="200"/>
      <c r="U35" s="72"/>
      <c r="V35" s="72"/>
      <c r="W35" s="200">
        <f>SUM(W31:AB33)</f>
        <v>274691.52</v>
      </c>
      <c r="X35" s="200"/>
      <c r="Y35" s="200"/>
      <c r="Z35" s="200"/>
      <c r="AA35" s="200"/>
      <c r="AB35" s="200"/>
      <c r="AC35" s="72"/>
      <c r="AD35" s="72"/>
      <c r="AE35" s="202">
        <f>SUM(AE31:AI33)</f>
        <v>76303</v>
      </c>
      <c r="AF35" s="202"/>
      <c r="AG35" s="202"/>
      <c r="AH35" s="202"/>
      <c r="AI35" s="202"/>
      <c r="AJ35" s="202"/>
      <c r="AK35" s="68"/>
      <c r="AL35" s="68"/>
      <c r="AM35" s="202">
        <f>SUM(AM31:AR33)</f>
        <v>2746908</v>
      </c>
      <c r="AN35" s="202"/>
      <c r="AO35" s="202"/>
      <c r="AP35" s="202"/>
      <c r="AQ35" s="202"/>
      <c r="AR35" s="202"/>
      <c r="AS35" s="202"/>
      <c r="AT35" s="50"/>
      <c r="AU35" s="56"/>
      <c r="AV35" s="56"/>
      <c r="AW35" s="56"/>
      <c r="AX35" s="202"/>
      <c r="AY35" s="202"/>
      <c r="AZ35" s="202"/>
      <c r="BA35" s="202"/>
      <c r="BB35" s="202"/>
      <c r="BC35" s="202"/>
      <c r="BD35" s="202"/>
      <c r="BE35" s="160"/>
      <c r="BF35" s="160"/>
      <c r="BG35" s="202"/>
      <c r="BH35" s="202"/>
      <c r="BI35" s="202"/>
      <c r="BJ35" s="202"/>
      <c r="BK35" s="202"/>
      <c r="BL35" s="202"/>
      <c r="BM35" s="202"/>
      <c r="BN35" s="50"/>
      <c r="BO35" s="50"/>
      <c r="BP35" s="202"/>
      <c r="BQ35" s="202"/>
      <c r="BR35" s="202"/>
      <c r="BS35" s="202"/>
      <c r="BT35" s="202"/>
      <c r="BU35" s="202"/>
      <c r="BV35" s="202"/>
      <c r="BW35" s="57"/>
      <c r="BX35" s="50"/>
    </row>
    <row r="36" spans="1:76" s="32" customFormat="1" x14ac:dyDescent="0.2">
      <c r="A36" s="50"/>
      <c r="B36" s="60"/>
      <c r="C36" s="50"/>
      <c r="D36" s="50"/>
      <c r="E36" s="56"/>
      <c r="F36" s="56"/>
      <c r="G36" s="199"/>
      <c r="H36" s="199"/>
      <c r="I36" s="199"/>
      <c r="J36" s="199"/>
      <c r="K36" s="199"/>
      <c r="L36" s="199"/>
      <c r="M36" s="199"/>
      <c r="N36" s="199"/>
      <c r="O36" s="50"/>
      <c r="P36" s="201"/>
      <c r="Q36" s="201"/>
      <c r="R36" s="201"/>
      <c r="S36" s="201"/>
      <c r="T36" s="201"/>
      <c r="U36" s="74"/>
      <c r="V36" s="74"/>
      <c r="W36" s="201"/>
      <c r="X36" s="201"/>
      <c r="Y36" s="201"/>
      <c r="Z36" s="201"/>
      <c r="AA36" s="201"/>
      <c r="AB36" s="201"/>
      <c r="AC36" s="74"/>
      <c r="AD36" s="74"/>
      <c r="AE36" s="203"/>
      <c r="AF36" s="203"/>
      <c r="AG36" s="203"/>
      <c r="AH36" s="203"/>
      <c r="AI36" s="203"/>
      <c r="AJ36" s="203"/>
      <c r="AK36" s="75"/>
      <c r="AL36" s="75"/>
      <c r="AM36" s="203"/>
      <c r="AN36" s="203"/>
      <c r="AO36" s="203"/>
      <c r="AP36" s="203"/>
      <c r="AQ36" s="203"/>
      <c r="AR36" s="203"/>
      <c r="AS36" s="203"/>
      <c r="AT36" s="50"/>
      <c r="AU36" s="56"/>
      <c r="AV36" s="56"/>
      <c r="AW36" s="56"/>
      <c r="AX36" s="202"/>
      <c r="AY36" s="202"/>
      <c r="AZ36" s="202"/>
      <c r="BA36" s="202"/>
      <c r="BB36" s="202"/>
      <c r="BC36" s="202"/>
      <c r="BD36" s="202"/>
      <c r="BE36" s="56"/>
      <c r="BF36" s="56"/>
      <c r="BG36" s="202"/>
      <c r="BH36" s="202"/>
      <c r="BI36" s="202"/>
      <c r="BJ36" s="202"/>
      <c r="BK36" s="202"/>
      <c r="BL36" s="202"/>
      <c r="BM36" s="202"/>
      <c r="BN36" s="50"/>
      <c r="BO36" s="50"/>
      <c r="BP36" s="202"/>
      <c r="BQ36" s="202"/>
      <c r="BR36" s="202"/>
      <c r="BS36" s="202"/>
      <c r="BT36" s="202"/>
      <c r="BU36" s="202"/>
      <c r="BV36" s="202"/>
      <c r="BW36" s="57"/>
      <c r="BX36" s="50"/>
    </row>
    <row r="37" spans="1:76" s="40" customFormat="1" ht="14.25" customHeight="1" x14ac:dyDescent="0.2">
      <c r="A37" s="50"/>
      <c r="B37" s="60"/>
      <c r="C37" s="50"/>
      <c r="D37" s="50"/>
      <c r="E37" s="56"/>
      <c r="F37" s="56"/>
      <c r="G37" s="92"/>
      <c r="H37" s="92"/>
      <c r="I37" s="92"/>
      <c r="J37" s="92"/>
      <c r="K37" s="92"/>
      <c r="L37" s="92"/>
      <c r="M37" s="92"/>
      <c r="N37" s="92"/>
      <c r="O37" s="50"/>
      <c r="P37" s="83"/>
      <c r="Q37" s="83"/>
      <c r="R37" s="83"/>
      <c r="S37" s="83"/>
      <c r="T37" s="83"/>
      <c r="U37" s="74"/>
      <c r="V37" s="74"/>
      <c r="W37" s="83"/>
      <c r="X37" s="83"/>
      <c r="Y37" s="83"/>
      <c r="Z37" s="83"/>
      <c r="AA37" s="83"/>
      <c r="AB37" s="83"/>
      <c r="AC37" s="74"/>
      <c r="AD37" s="74"/>
      <c r="AE37" s="84"/>
      <c r="AF37" s="84"/>
      <c r="AG37" s="84"/>
      <c r="AH37" s="84"/>
      <c r="AI37" s="84"/>
      <c r="AJ37" s="84"/>
      <c r="AK37" s="75"/>
      <c r="AL37" s="75"/>
      <c r="AM37" s="84"/>
      <c r="AN37" s="84"/>
      <c r="AO37" s="84"/>
      <c r="AP37" s="84"/>
      <c r="AQ37" s="84"/>
      <c r="AR37" s="84"/>
      <c r="AS37" s="84"/>
      <c r="AT37" s="50"/>
      <c r="AU37" s="56"/>
      <c r="AV37" s="56"/>
      <c r="AW37" s="50"/>
      <c r="AX37" s="50"/>
      <c r="AY37" s="253" t="str">
        <f>IF(AND(Funktion="Avstämning/Tilläggsbetalning",typ.projekt="ITN"),"Lön har betalats minst i nivå med doktorandstegen","")</f>
        <v/>
      </c>
      <c r="AZ37" s="253"/>
      <c r="BA37" s="253"/>
      <c r="BB37" s="253"/>
      <c r="BC37" s="253"/>
      <c r="BD37" s="253"/>
      <c r="BE37" s="56"/>
      <c r="BF37" s="56"/>
      <c r="BG37" s="252" t="str">
        <f>IF(Funktion="","",IF(Funktion="Budgetering","",IF(OR(BG31&lt;0,BG32&lt;0,BG33&lt;0),"För lite har betalats i minst en (1) kategori",IF(OR(BG31&gt;0,BG32&gt;0,BG33&gt;0),"''För mycket'' har betalats i minst en (1) kategori",""))))</f>
        <v/>
      </c>
      <c r="BH37" s="252"/>
      <c r="BI37" s="252"/>
      <c r="BJ37" s="252"/>
      <c r="BK37" s="252"/>
      <c r="BL37" s="252"/>
      <c r="BM37" s="252"/>
      <c r="BN37" s="50"/>
      <c r="BO37" s="50"/>
      <c r="BP37" s="245"/>
      <c r="BQ37" s="245"/>
      <c r="BR37" s="245"/>
      <c r="BS37" s="245"/>
      <c r="BT37" s="245"/>
      <c r="BU37" s="245"/>
      <c r="BV37" s="245"/>
      <c r="BW37" s="57"/>
      <c r="BX37" s="50"/>
    </row>
    <row r="38" spans="1:76" ht="14.25" customHeight="1" x14ac:dyDescent="0.2">
      <c r="A38" s="50"/>
      <c r="B38" s="60"/>
      <c r="C38" s="50"/>
      <c r="D38" s="50"/>
      <c r="E38" s="56"/>
      <c r="F38" s="56"/>
      <c r="G38" s="226" t="s">
        <v>32</v>
      </c>
      <c r="H38" s="226"/>
      <c r="I38" s="226"/>
      <c r="J38" s="226"/>
      <c r="K38" s="226"/>
      <c r="L38" s="226"/>
      <c r="M38" s="226"/>
      <c r="N38" s="226"/>
      <c r="O38" s="50"/>
      <c r="P38" s="74"/>
      <c r="Q38" s="74"/>
      <c r="R38" s="74"/>
      <c r="S38" s="74"/>
      <c r="T38" s="74"/>
      <c r="U38" s="74"/>
      <c r="V38" s="74"/>
      <c r="W38" s="74"/>
      <c r="X38" s="74"/>
      <c r="Y38" s="74"/>
      <c r="Z38" s="74"/>
      <c r="AA38" s="74"/>
      <c r="AB38" s="74"/>
      <c r="AC38" s="251" t="str">
        <f>IF(doktorandniva="","",IF(AND(typ.projekt=ITN,doktorandniva=niva.ingangslon,kr.manad&lt;kr.ingangslon),"Ingångs-doktorandlönen inkl LKP ("&amp;kr.ingangslon&amp;" kr) är högre än living allowance inkl. LKP ("&amp;kr.manad&amp;" kr).",IF(AND(typ.projekt=ITN,doktorandniva=niva.50,kr.manad&lt;kr.50),"50%-nivå för doktorandlönen inkl LKP ("&amp;kr.50&amp;" kr) är högre än living allowance inkl. LKP ("&amp;kr.manad&amp;" kr).",IF(AND(typ.projekt=ITN,doktorandniva=niva.80,kr.manad&lt;kr.80),"80%-nivån för doktorandlönen inkl LKP ("&amp;kr.80&amp;" kr) är högre än living allowance inkl. LKP ("&amp;kr.manad&amp;" kr).",""))))</f>
        <v/>
      </c>
      <c r="AD38" s="251"/>
      <c r="AE38" s="251"/>
      <c r="AF38" s="251"/>
      <c r="AG38" s="251"/>
      <c r="AH38" s="251"/>
      <c r="AI38" s="251"/>
      <c r="AJ38" s="251"/>
      <c r="AK38" s="251"/>
      <c r="AL38" s="251"/>
      <c r="AM38" s="251"/>
      <c r="AN38" s="251"/>
      <c r="AO38" s="251"/>
      <c r="AP38" s="251"/>
      <c r="AQ38" s="251"/>
      <c r="AR38" s="251"/>
      <c r="AS38" s="251"/>
      <c r="AT38" s="50"/>
      <c r="AU38" s="50"/>
      <c r="AV38" s="50"/>
      <c r="AW38" s="50"/>
      <c r="AX38" s="50"/>
      <c r="AY38" s="253"/>
      <c r="AZ38" s="253"/>
      <c r="BA38" s="253"/>
      <c r="BB38" s="253"/>
      <c r="BC38" s="253"/>
      <c r="BD38" s="253"/>
      <c r="BE38" s="50"/>
      <c r="BF38" s="50"/>
      <c r="BG38" s="252"/>
      <c r="BH38" s="252"/>
      <c r="BI38" s="252"/>
      <c r="BJ38" s="252"/>
      <c r="BK38" s="252"/>
      <c r="BL38" s="252"/>
      <c r="BM38" s="252"/>
      <c r="BN38" s="50"/>
      <c r="BO38" s="50"/>
      <c r="BP38" s="245"/>
      <c r="BQ38" s="245"/>
      <c r="BR38" s="245"/>
      <c r="BS38" s="245"/>
      <c r="BT38" s="245"/>
      <c r="BU38" s="245"/>
      <c r="BV38" s="245"/>
      <c r="BW38" s="50"/>
      <c r="BX38" s="50"/>
    </row>
    <row r="39" spans="1:76" x14ac:dyDescent="0.2">
      <c r="A39" s="50"/>
      <c r="B39" s="60"/>
      <c r="C39" s="50"/>
      <c r="D39" s="50"/>
      <c r="E39" s="56"/>
      <c r="F39" s="56"/>
      <c r="G39" s="226"/>
      <c r="H39" s="226"/>
      <c r="I39" s="226"/>
      <c r="J39" s="226"/>
      <c r="K39" s="226"/>
      <c r="L39" s="226"/>
      <c r="M39" s="226"/>
      <c r="N39" s="226"/>
      <c r="O39" s="50"/>
      <c r="P39" s="74"/>
      <c r="Q39" s="74"/>
      <c r="R39" s="74"/>
      <c r="S39" s="74"/>
      <c r="T39" s="74"/>
      <c r="U39" s="74"/>
      <c r="V39" s="74"/>
      <c r="W39" s="74"/>
      <c r="X39" s="74"/>
      <c r="Y39" s="74"/>
      <c r="Z39" s="74"/>
      <c r="AA39" s="74"/>
      <c r="AB39" s="74"/>
      <c r="AC39" s="251"/>
      <c r="AD39" s="251"/>
      <c r="AE39" s="251"/>
      <c r="AF39" s="251"/>
      <c r="AG39" s="251"/>
      <c r="AH39" s="251"/>
      <c r="AI39" s="251"/>
      <c r="AJ39" s="251"/>
      <c r="AK39" s="251"/>
      <c r="AL39" s="251"/>
      <c r="AM39" s="251"/>
      <c r="AN39" s="251"/>
      <c r="AO39" s="251"/>
      <c r="AP39" s="251"/>
      <c r="AQ39" s="251"/>
      <c r="AR39" s="251"/>
      <c r="AS39" s="251"/>
      <c r="AT39" s="50"/>
      <c r="AU39" s="50"/>
      <c r="AV39" s="50"/>
      <c r="AW39" s="50"/>
      <c r="AX39" s="50"/>
      <c r="AY39" s="253"/>
      <c r="AZ39" s="253"/>
      <c r="BA39" s="253"/>
      <c r="BB39" s="253"/>
      <c r="BC39" s="253"/>
      <c r="BD39" s="253"/>
      <c r="BE39" s="50"/>
      <c r="BF39" s="50"/>
      <c r="BG39" s="252"/>
      <c r="BH39" s="252"/>
      <c r="BI39" s="252"/>
      <c r="BJ39" s="252"/>
      <c r="BK39" s="252"/>
      <c r="BL39" s="252"/>
      <c r="BM39" s="252"/>
      <c r="BN39" s="50"/>
      <c r="BO39" s="50"/>
      <c r="BP39" s="50"/>
      <c r="BQ39" s="50"/>
      <c r="BR39" s="50"/>
      <c r="BS39" s="50"/>
      <c r="BT39" s="50"/>
      <c r="BU39" s="50"/>
      <c r="BV39" s="50"/>
      <c r="BW39" s="50"/>
      <c r="BX39" s="50"/>
    </row>
    <row r="40" spans="1:76" s="14" customFormat="1" x14ac:dyDescent="0.2">
      <c r="A40" s="50"/>
      <c r="B40" s="60"/>
      <c r="C40" s="50"/>
      <c r="D40" s="50"/>
      <c r="E40" s="56"/>
      <c r="F40" s="56"/>
      <c r="G40" s="50"/>
      <c r="H40" s="50"/>
      <c r="I40" s="50"/>
      <c r="J40" s="50"/>
      <c r="K40" s="50"/>
      <c r="L40" s="50"/>
      <c r="M40" s="50"/>
      <c r="N40" s="50"/>
      <c r="O40" s="50"/>
      <c r="P40" s="74"/>
      <c r="Q40" s="74"/>
      <c r="R40" s="74"/>
      <c r="S40" s="74"/>
      <c r="T40" s="74"/>
      <c r="U40" s="74"/>
      <c r="V40" s="74"/>
      <c r="W40" s="74"/>
      <c r="X40" s="74"/>
      <c r="Y40" s="74"/>
      <c r="Z40" s="74"/>
      <c r="AA40" s="74"/>
      <c r="AB40" s="74"/>
      <c r="AC40" s="74"/>
      <c r="AD40" s="74"/>
      <c r="AE40" s="75"/>
      <c r="AF40" s="75"/>
      <c r="AG40" s="75"/>
      <c r="AH40" s="75"/>
      <c r="AI40" s="75"/>
      <c r="AJ40" s="75"/>
      <c r="AK40" s="75"/>
      <c r="AL40" s="75"/>
      <c r="AM40" s="75"/>
      <c r="AN40" s="75"/>
      <c r="AO40" s="75"/>
      <c r="AP40" s="75"/>
      <c r="AQ40" s="75"/>
      <c r="AR40" s="75"/>
      <c r="AS40" s="75"/>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row>
    <row r="41" spans="1:76" s="16" customFormat="1" ht="14.25" customHeight="1" x14ac:dyDescent="0.2">
      <c r="A41" s="57"/>
      <c r="B41" s="73"/>
      <c r="C41" s="76" t="s">
        <v>39</v>
      </c>
      <c r="D41" s="57"/>
      <c r="E41" s="66"/>
      <c r="F41" s="66"/>
      <c r="G41" s="243" t="s">
        <v>40</v>
      </c>
      <c r="H41" s="223"/>
      <c r="I41" s="223"/>
      <c r="J41" s="223"/>
      <c r="K41" s="223"/>
      <c r="L41" s="223"/>
      <c r="M41" s="223"/>
      <c r="N41" s="223"/>
      <c r="O41" s="77"/>
      <c r="P41" s="225">
        <f>P31/(1+UT_LKP_living)</f>
        <v>4031.8481012658226</v>
      </c>
      <c r="Q41" s="225"/>
      <c r="R41" s="225"/>
      <c r="S41" s="225"/>
      <c r="T41" s="225"/>
      <c r="U41" s="78"/>
      <c r="V41" s="78"/>
      <c r="W41" s="242">
        <f t="shared" ref="W41:W48" si="0">P41*manader</f>
        <v>145146.5316455696</v>
      </c>
      <c r="X41" s="242"/>
      <c r="Y41" s="242"/>
      <c r="Z41" s="242"/>
      <c r="AA41" s="242"/>
      <c r="AB41" s="242"/>
      <c r="AC41" s="78"/>
      <c r="AD41" s="78"/>
      <c r="AE41" s="244">
        <f t="shared" ref="AE41:AE48" si="1">ROUND(P41*vaxelkurs,0)</f>
        <v>40318</v>
      </c>
      <c r="AF41" s="244"/>
      <c r="AG41" s="244"/>
      <c r="AH41" s="244"/>
      <c r="AI41" s="244"/>
      <c r="AJ41" s="244"/>
      <c r="AK41" s="79"/>
      <c r="AL41" s="79"/>
      <c r="AM41" s="238">
        <f t="shared" ref="AM41:AM48" si="2">AE41*manader</f>
        <v>1451448</v>
      </c>
      <c r="AN41" s="238"/>
      <c r="AO41" s="238"/>
      <c r="AP41" s="238"/>
      <c r="AQ41" s="238"/>
      <c r="AR41" s="238"/>
      <c r="AS41" s="238"/>
      <c r="AT41" s="57"/>
      <c r="AU41" s="57"/>
      <c r="AV41" s="57"/>
      <c r="AW41" s="57"/>
      <c r="AX41" s="248" t="s">
        <v>76</v>
      </c>
      <c r="AY41" s="248"/>
      <c r="AZ41" s="248"/>
      <c r="BA41" s="248"/>
      <c r="BB41" s="248"/>
      <c r="BC41" s="248"/>
      <c r="BD41" s="248"/>
      <c r="BE41" s="248"/>
      <c r="BF41" s="248"/>
      <c r="BG41" s="57"/>
      <c r="BH41" s="57"/>
      <c r="BI41" s="57"/>
      <c r="BJ41" s="57"/>
      <c r="BK41" s="57"/>
      <c r="BL41" s="57"/>
      <c r="BM41" s="57"/>
      <c r="BN41" s="57"/>
      <c r="BO41" s="57"/>
      <c r="BP41" s="57"/>
      <c r="BQ41" s="57"/>
      <c r="BR41" s="57"/>
      <c r="BS41" s="57"/>
      <c r="BT41" s="57"/>
      <c r="BU41" s="57"/>
      <c r="BV41" s="57"/>
      <c r="BW41" s="57"/>
      <c r="BX41" s="57"/>
    </row>
    <row r="42" spans="1:76" s="16" customFormat="1" ht="14.25" customHeight="1" x14ac:dyDescent="0.2">
      <c r="A42" s="57"/>
      <c r="B42" s="73"/>
      <c r="C42" s="57"/>
      <c r="D42" s="57"/>
      <c r="E42" s="66"/>
      <c r="F42" s="66"/>
      <c r="G42" s="222" t="str">
        <f>"Löneavgift ("&amp;UT_LKP_living*100&amp;"%)"</f>
        <v>Löneavgift (58%)</v>
      </c>
      <c r="H42" s="222"/>
      <c r="I42" s="222"/>
      <c r="J42" s="222"/>
      <c r="K42" s="222"/>
      <c r="L42" s="222"/>
      <c r="M42" s="222"/>
      <c r="N42" s="222"/>
      <c r="O42" s="185"/>
      <c r="P42" s="227">
        <f>P41*UT_LKP_living</f>
        <v>2338.4718987341771</v>
      </c>
      <c r="Q42" s="227"/>
      <c r="R42" s="227"/>
      <c r="S42" s="227"/>
      <c r="T42" s="227"/>
      <c r="U42" s="181"/>
      <c r="V42" s="181"/>
      <c r="W42" s="227">
        <f t="shared" si="0"/>
        <v>84184.988354430374</v>
      </c>
      <c r="X42" s="227"/>
      <c r="Y42" s="227"/>
      <c r="Z42" s="227"/>
      <c r="AA42" s="227"/>
      <c r="AB42" s="227"/>
      <c r="AC42" s="181"/>
      <c r="AD42" s="181"/>
      <c r="AE42" s="240">
        <f t="shared" si="1"/>
        <v>23385</v>
      </c>
      <c r="AF42" s="240"/>
      <c r="AG42" s="240"/>
      <c r="AH42" s="240"/>
      <c r="AI42" s="240"/>
      <c r="AJ42" s="240"/>
      <c r="AK42" s="182"/>
      <c r="AL42" s="182"/>
      <c r="AM42" s="240">
        <f t="shared" si="2"/>
        <v>841860</v>
      </c>
      <c r="AN42" s="240"/>
      <c r="AO42" s="240"/>
      <c r="AP42" s="240"/>
      <c r="AQ42" s="240"/>
      <c r="AR42" s="240"/>
      <c r="AS42" s="240"/>
      <c r="AT42" s="57"/>
      <c r="AU42" s="57"/>
      <c r="AV42" s="57"/>
      <c r="AW42" s="57"/>
      <c r="AX42" s="249"/>
      <c r="AY42" s="249"/>
      <c r="AZ42" s="249"/>
      <c r="BA42" s="249"/>
      <c r="BB42" s="249"/>
      <c r="BC42" s="249"/>
      <c r="BD42" s="249"/>
      <c r="BE42" s="249"/>
      <c r="BF42" s="249"/>
      <c r="BG42" s="57"/>
      <c r="BH42" s="57"/>
      <c r="BI42" s="57"/>
      <c r="BJ42" s="57"/>
      <c r="BK42" s="57"/>
      <c r="BL42" s="57"/>
      <c r="BM42" s="57"/>
      <c r="BN42" s="57"/>
      <c r="BO42" s="57"/>
      <c r="BP42" s="57"/>
      <c r="BQ42" s="57"/>
      <c r="BR42" s="57"/>
      <c r="BS42" s="57"/>
      <c r="BT42" s="57"/>
      <c r="BU42" s="57"/>
      <c r="BV42" s="57"/>
      <c r="BW42" s="57"/>
      <c r="BX42" s="57"/>
    </row>
    <row r="43" spans="1:76" s="16" customFormat="1" ht="6" customHeight="1" x14ac:dyDescent="0.2">
      <c r="A43" s="57"/>
      <c r="B43" s="73"/>
      <c r="C43" s="57"/>
      <c r="D43" s="57"/>
      <c r="E43" s="66"/>
      <c r="F43" s="66"/>
      <c r="G43" s="195"/>
      <c r="H43" s="195"/>
      <c r="I43" s="195"/>
      <c r="J43" s="195"/>
      <c r="K43" s="195"/>
      <c r="L43" s="195"/>
      <c r="M43" s="195"/>
      <c r="N43" s="195"/>
      <c r="O43" s="184"/>
      <c r="P43" s="196"/>
      <c r="Q43" s="196"/>
      <c r="R43" s="196"/>
      <c r="S43" s="196"/>
      <c r="T43" s="196"/>
      <c r="U43" s="180"/>
      <c r="V43" s="180"/>
      <c r="W43" s="196"/>
      <c r="X43" s="196"/>
      <c r="Y43" s="196"/>
      <c r="Z43" s="196"/>
      <c r="AA43" s="196"/>
      <c r="AB43" s="196"/>
      <c r="AC43" s="180"/>
      <c r="AD43" s="180"/>
      <c r="AE43" s="197"/>
      <c r="AF43" s="197"/>
      <c r="AG43" s="197"/>
      <c r="AH43" s="197"/>
      <c r="AI43" s="197"/>
      <c r="AJ43" s="197"/>
      <c r="AK43" s="176"/>
      <c r="AL43" s="176"/>
      <c r="AM43" s="197"/>
      <c r="AN43" s="197"/>
      <c r="AO43" s="197"/>
      <c r="AP43" s="197"/>
      <c r="AQ43" s="197"/>
      <c r="AR43" s="197"/>
      <c r="AS43" s="197"/>
      <c r="AT43" s="57"/>
      <c r="AU43" s="57"/>
      <c r="AV43" s="57"/>
      <c r="AW43" s="57"/>
      <c r="AX43" s="165"/>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4"/>
      <c r="BX43" s="57"/>
    </row>
    <row r="44" spans="1:76" s="16" customFormat="1" ht="14.25" customHeight="1" x14ac:dyDescent="0.2">
      <c r="A44" s="57"/>
      <c r="B44" s="73"/>
      <c r="C44" s="76" t="s">
        <v>41</v>
      </c>
      <c r="D44" s="57"/>
      <c r="E44" s="66"/>
      <c r="F44" s="66"/>
      <c r="G44" s="223" t="s">
        <v>103</v>
      </c>
      <c r="H44" s="223"/>
      <c r="I44" s="223"/>
      <c r="J44" s="223"/>
      <c r="K44" s="223"/>
      <c r="L44" s="223"/>
      <c r="M44" s="223"/>
      <c r="N44" s="223"/>
      <c r="O44" s="178"/>
      <c r="P44" s="225">
        <f>P32/(1+UT_LKP_mobility)</f>
        <v>379.74683544303798</v>
      </c>
      <c r="Q44" s="225"/>
      <c r="R44" s="225"/>
      <c r="S44" s="225"/>
      <c r="T44" s="225"/>
      <c r="U44" s="186"/>
      <c r="V44" s="186"/>
      <c r="W44" s="225">
        <f t="shared" si="0"/>
        <v>13670.886075949367</v>
      </c>
      <c r="X44" s="225"/>
      <c r="Y44" s="225"/>
      <c r="Z44" s="225"/>
      <c r="AA44" s="225"/>
      <c r="AB44" s="225"/>
      <c r="AC44" s="186"/>
      <c r="AD44" s="186"/>
      <c r="AE44" s="238">
        <f t="shared" si="1"/>
        <v>3797</v>
      </c>
      <c r="AF44" s="238"/>
      <c r="AG44" s="238"/>
      <c r="AH44" s="238"/>
      <c r="AI44" s="238"/>
      <c r="AJ44" s="238"/>
      <c r="AK44" s="179"/>
      <c r="AL44" s="179"/>
      <c r="AM44" s="238">
        <f t="shared" si="2"/>
        <v>136692</v>
      </c>
      <c r="AN44" s="238"/>
      <c r="AO44" s="238"/>
      <c r="AP44" s="238"/>
      <c r="AQ44" s="238"/>
      <c r="AR44" s="238"/>
      <c r="AS44" s="238"/>
      <c r="AT44" s="57"/>
      <c r="AU44" s="57"/>
      <c r="AV44" s="57"/>
      <c r="AW44" s="57"/>
      <c r="AX44" s="135"/>
      <c r="AY44" s="247" t="s">
        <v>87</v>
      </c>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136"/>
      <c r="BX44" s="57"/>
    </row>
    <row r="45" spans="1:76" s="16" customFormat="1" ht="14.25" customHeight="1" x14ac:dyDescent="0.2">
      <c r="A45" s="57"/>
      <c r="B45" s="73"/>
      <c r="C45" s="57"/>
      <c r="D45" s="57"/>
      <c r="E45" s="66"/>
      <c r="F45" s="66"/>
      <c r="G45" s="222" t="str">
        <f>"Löneavgift ("&amp;UT_LKP_mobility*100&amp;"%)"</f>
        <v>Löneavgift (58%)</v>
      </c>
      <c r="H45" s="222"/>
      <c r="I45" s="222"/>
      <c r="J45" s="222"/>
      <c r="K45" s="222"/>
      <c r="L45" s="222"/>
      <c r="M45" s="222"/>
      <c r="N45" s="222"/>
      <c r="O45" s="185"/>
      <c r="P45" s="227">
        <f>P44*UT_LKP_mobility</f>
        <v>220.25316455696202</v>
      </c>
      <c r="Q45" s="227"/>
      <c r="R45" s="227"/>
      <c r="S45" s="227"/>
      <c r="T45" s="227"/>
      <c r="U45" s="181"/>
      <c r="V45" s="181"/>
      <c r="W45" s="227">
        <f t="shared" si="0"/>
        <v>7929.1139240506327</v>
      </c>
      <c r="X45" s="227"/>
      <c r="Y45" s="227"/>
      <c r="Z45" s="227"/>
      <c r="AA45" s="227"/>
      <c r="AB45" s="227"/>
      <c r="AC45" s="181"/>
      <c r="AD45" s="181"/>
      <c r="AE45" s="240">
        <f t="shared" si="1"/>
        <v>2203</v>
      </c>
      <c r="AF45" s="240"/>
      <c r="AG45" s="240"/>
      <c r="AH45" s="240"/>
      <c r="AI45" s="240"/>
      <c r="AJ45" s="240"/>
      <c r="AK45" s="182"/>
      <c r="AL45" s="182"/>
      <c r="AM45" s="240">
        <f t="shared" si="2"/>
        <v>79308</v>
      </c>
      <c r="AN45" s="240"/>
      <c r="AO45" s="240"/>
      <c r="AP45" s="240"/>
      <c r="AQ45" s="240"/>
      <c r="AR45" s="240"/>
      <c r="AS45" s="240"/>
      <c r="AT45" s="57"/>
      <c r="AU45" s="57"/>
      <c r="AV45" s="57"/>
      <c r="AW45" s="57"/>
      <c r="AX45" s="135"/>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136"/>
      <c r="BX45" s="57"/>
    </row>
    <row r="46" spans="1:76" s="16" customFormat="1" ht="6" customHeight="1" x14ac:dyDescent="0.2">
      <c r="A46" s="57"/>
      <c r="B46" s="73"/>
      <c r="C46" s="57"/>
      <c r="D46" s="57"/>
      <c r="E46" s="66"/>
      <c r="F46" s="66"/>
      <c r="G46" s="195"/>
      <c r="H46" s="195"/>
      <c r="I46" s="195"/>
      <c r="J46" s="195"/>
      <c r="K46" s="195"/>
      <c r="L46" s="195"/>
      <c r="M46" s="195"/>
      <c r="N46" s="195"/>
      <c r="O46" s="184"/>
      <c r="P46" s="196"/>
      <c r="Q46" s="196"/>
      <c r="R46" s="196"/>
      <c r="S46" s="196"/>
      <c r="T46" s="196"/>
      <c r="U46" s="180"/>
      <c r="V46" s="180"/>
      <c r="W46" s="196"/>
      <c r="X46" s="196"/>
      <c r="Y46" s="196"/>
      <c r="Z46" s="196"/>
      <c r="AA46" s="196"/>
      <c r="AB46" s="196"/>
      <c r="AC46" s="180"/>
      <c r="AD46" s="180"/>
      <c r="AE46" s="197"/>
      <c r="AF46" s="197"/>
      <c r="AG46" s="197"/>
      <c r="AH46" s="197"/>
      <c r="AI46" s="197"/>
      <c r="AJ46" s="197"/>
      <c r="AK46" s="176"/>
      <c r="AL46" s="176"/>
      <c r="AM46" s="197"/>
      <c r="AN46" s="197"/>
      <c r="AO46" s="197"/>
      <c r="AP46" s="197"/>
      <c r="AQ46" s="197"/>
      <c r="AR46" s="197"/>
      <c r="AS46" s="197"/>
      <c r="AT46" s="57"/>
      <c r="AU46" s="57"/>
      <c r="AV46" s="57"/>
      <c r="AW46" s="57"/>
      <c r="AX46" s="135"/>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136"/>
      <c r="BX46" s="57"/>
    </row>
    <row r="47" spans="1:76" s="16" customFormat="1" ht="14.25" customHeight="1" x14ac:dyDescent="0.2">
      <c r="A47" s="57"/>
      <c r="B47" s="73"/>
      <c r="C47" s="76" t="s">
        <v>42</v>
      </c>
      <c r="D47" s="57"/>
      <c r="E47" s="66"/>
      <c r="F47" s="66"/>
      <c r="G47" s="223" t="s">
        <v>103</v>
      </c>
      <c r="H47" s="223"/>
      <c r="I47" s="223"/>
      <c r="J47" s="223"/>
      <c r="K47" s="223"/>
      <c r="L47" s="223"/>
      <c r="M47" s="223"/>
      <c r="N47" s="223"/>
      <c r="O47" s="178"/>
      <c r="P47" s="225">
        <f>P33/(1+UT_LKP_family)</f>
        <v>417.72151898734177</v>
      </c>
      <c r="Q47" s="225"/>
      <c r="R47" s="225"/>
      <c r="S47" s="225"/>
      <c r="T47" s="225"/>
      <c r="U47" s="186"/>
      <c r="V47" s="186"/>
      <c r="W47" s="225">
        <f t="shared" si="0"/>
        <v>15037.974683544304</v>
      </c>
      <c r="X47" s="225"/>
      <c r="Y47" s="225"/>
      <c r="Z47" s="225"/>
      <c r="AA47" s="225"/>
      <c r="AB47" s="225"/>
      <c r="AC47" s="186"/>
      <c r="AD47" s="186"/>
      <c r="AE47" s="238">
        <f t="shared" si="1"/>
        <v>4177</v>
      </c>
      <c r="AF47" s="238"/>
      <c r="AG47" s="238"/>
      <c r="AH47" s="238"/>
      <c r="AI47" s="238"/>
      <c r="AJ47" s="238"/>
      <c r="AK47" s="179"/>
      <c r="AL47" s="179"/>
      <c r="AM47" s="238">
        <f t="shared" si="2"/>
        <v>150372</v>
      </c>
      <c r="AN47" s="238"/>
      <c r="AO47" s="238"/>
      <c r="AP47" s="238"/>
      <c r="AQ47" s="238"/>
      <c r="AR47" s="238"/>
      <c r="AS47" s="238"/>
      <c r="AT47" s="57"/>
      <c r="AU47" s="57"/>
      <c r="AV47" s="57"/>
      <c r="AW47" s="57"/>
      <c r="AX47" s="135"/>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136"/>
      <c r="BX47" s="57"/>
    </row>
    <row r="48" spans="1:76" s="16" customFormat="1" ht="14.25" customHeight="1" x14ac:dyDescent="0.2">
      <c r="A48" s="57"/>
      <c r="B48" s="73"/>
      <c r="C48" s="57"/>
      <c r="D48" s="57"/>
      <c r="E48" s="66"/>
      <c r="F48" s="66"/>
      <c r="G48" s="222" t="str">
        <f>"Löneavgift ("&amp;UT_LKP_family*100&amp;"%)"</f>
        <v>Löneavgift (58%)</v>
      </c>
      <c r="H48" s="222"/>
      <c r="I48" s="222"/>
      <c r="J48" s="222"/>
      <c r="K48" s="222"/>
      <c r="L48" s="222"/>
      <c r="M48" s="222"/>
      <c r="N48" s="222"/>
      <c r="O48" s="185"/>
      <c r="P48" s="227">
        <f>P47*UT_LKP_family</f>
        <v>242.2784810126582</v>
      </c>
      <c r="Q48" s="227"/>
      <c r="R48" s="227"/>
      <c r="S48" s="227"/>
      <c r="T48" s="227"/>
      <c r="U48" s="181"/>
      <c r="V48" s="181"/>
      <c r="W48" s="227">
        <f t="shared" si="0"/>
        <v>8722.0253164556962</v>
      </c>
      <c r="X48" s="227"/>
      <c r="Y48" s="227"/>
      <c r="Z48" s="227"/>
      <c r="AA48" s="227"/>
      <c r="AB48" s="227"/>
      <c r="AC48" s="181"/>
      <c r="AD48" s="181"/>
      <c r="AE48" s="240">
        <f t="shared" si="1"/>
        <v>2423</v>
      </c>
      <c r="AF48" s="240"/>
      <c r="AG48" s="240"/>
      <c r="AH48" s="240"/>
      <c r="AI48" s="240"/>
      <c r="AJ48" s="240"/>
      <c r="AK48" s="182"/>
      <c r="AL48" s="182"/>
      <c r="AM48" s="240">
        <f t="shared" si="2"/>
        <v>87228</v>
      </c>
      <c r="AN48" s="240"/>
      <c r="AO48" s="240"/>
      <c r="AP48" s="240"/>
      <c r="AQ48" s="240"/>
      <c r="AR48" s="240"/>
      <c r="AS48" s="240"/>
      <c r="AT48" s="57"/>
      <c r="AU48" s="57"/>
      <c r="AV48" s="57"/>
      <c r="AW48" s="57"/>
      <c r="AX48" s="135"/>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136"/>
      <c r="BX48" s="57"/>
    </row>
    <row r="49" spans="1:76" s="16" customFormat="1" ht="6" customHeight="1" x14ac:dyDescent="0.2">
      <c r="A49" s="57"/>
      <c r="B49" s="73"/>
      <c r="C49" s="69"/>
      <c r="D49" s="69"/>
      <c r="E49" s="69"/>
      <c r="F49" s="69"/>
      <c r="G49" s="69"/>
      <c r="H49" s="69"/>
      <c r="I49" s="69"/>
      <c r="J49" s="69"/>
      <c r="K49" s="69"/>
      <c r="L49" s="69"/>
      <c r="M49" s="69"/>
      <c r="N49" s="69"/>
      <c r="O49" s="69"/>
      <c r="P49" s="70"/>
      <c r="Q49" s="70"/>
      <c r="R49" s="70"/>
      <c r="S49" s="70"/>
      <c r="T49" s="70"/>
      <c r="U49" s="70"/>
      <c r="V49" s="70"/>
      <c r="W49" s="70"/>
      <c r="X49" s="70"/>
      <c r="Y49" s="70"/>
      <c r="Z49" s="70"/>
      <c r="AA49" s="70"/>
      <c r="AB49" s="70"/>
      <c r="AC49" s="70"/>
      <c r="AD49" s="70"/>
      <c r="AE49" s="71"/>
      <c r="AF49" s="71"/>
      <c r="AG49" s="71"/>
      <c r="AH49" s="71"/>
      <c r="AI49" s="71"/>
      <c r="AJ49" s="71"/>
      <c r="AK49" s="71"/>
      <c r="AL49" s="71"/>
      <c r="AM49" s="71"/>
      <c r="AN49" s="71"/>
      <c r="AO49" s="71"/>
      <c r="AP49" s="71"/>
      <c r="AQ49" s="71"/>
      <c r="AR49" s="71"/>
      <c r="AS49" s="71"/>
      <c r="AT49" s="69"/>
      <c r="AU49" s="57"/>
      <c r="AV49" s="57"/>
      <c r="AW49" s="57"/>
      <c r="AX49" s="135"/>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136"/>
      <c r="BX49" s="57"/>
    </row>
    <row r="50" spans="1:76" s="16" customFormat="1" ht="12.75" customHeight="1" x14ac:dyDescent="0.2">
      <c r="A50" s="57"/>
      <c r="B50" s="73"/>
      <c r="C50" s="199" t="s">
        <v>22</v>
      </c>
      <c r="D50" s="199"/>
      <c r="E50" s="199"/>
      <c r="F50" s="199"/>
      <c r="G50" s="199"/>
      <c r="H50" s="199"/>
      <c r="I50" s="199"/>
      <c r="J50" s="199"/>
      <c r="K50" s="199"/>
      <c r="L50" s="199"/>
      <c r="M50" s="199"/>
      <c r="N50" s="199"/>
      <c r="O50" s="76"/>
      <c r="P50" s="200">
        <f>P53+P54+P55</f>
        <v>7630.32</v>
      </c>
      <c r="Q50" s="200"/>
      <c r="R50" s="200"/>
      <c r="S50" s="200"/>
      <c r="T50" s="200"/>
      <c r="U50" s="83"/>
      <c r="V50" s="83"/>
      <c r="W50" s="200">
        <f>W53+W54+W55</f>
        <v>274691.51999999996</v>
      </c>
      <c r="X50" s="200"/>
      <c r="Y50" s="200"/>
      <c r="Z50" s="200"/>
      <c r="AA50" s="200"/>
      <c r="AB50" s="200"/>
      <c r="AC50" s="83"/>
      <c r="AD50" s="83"/>
      <c r="AE50" s="202">
        <f>AE53+AE54+AE55</f>
        <v>76303</v>
      </c>
      <c r="AF50" s="202"/>
      <c r="AG50" s="202"/>
      <c r="AH50" s="202"/>
      <c r="AI50" s="202"/>
      <c r="AJ50" s="202"/>
      <c r="AK50" s="84"/>
      <c r="AL50" s="84"/>
      <c r="AM50" s="202">
        <f>AM53+AM54+AM55</f>
        <v>2746908</v>
      </c>
      <c r="AN50" s="202"/>
      <c r="AO50" s="202"/>
      <c r="AP50" s="202"/>
      <c r="AQ50" s="202"/>
      <c r="AR50" s="202"/>
      <c r="AS50" s="202"/>
      <c r="AT50" s="76"/>
      <c r="AU50" s="57"/>
      <c r="AV50" s="57"/>
      <c r="AW50" s="57"/>
      <c r="AX50" s="135"/>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136"/>
      <c r="BX50" s="57"/>
    </row>
    <row r="51" spans="1:76" s="16" customFormat="1" x14ac:dyDescent="0.2">
      <c r="A51" s="57"/>
      <c r="B51" s="73"/>
      <c r="C51" s="232"/>
      <c r="D51" s="232"/>
      <c r="E51" s="232"/>
      <c r="F51" s="232"/>
      <c r="G51" s="232"/>
      <c r="H51" s="232"/>
      <c r="I51" s="232"/>
      <c r="J51" s="232"/>
      <c r="K51" s="232"/>
      <c r="L51" s="232"/>
      <c r="M51" s="232"/>
      <c r="N51" s="232"/>
      <c r="O51" s="57"/>
      <c r="P51" s="201"/>
      <c r="Q51" s="201"/>
      <c r="R51" s="201"/>
      <c r="S51" s="201"/>
      <c r="T51" s="201"/>
      <c r="U51" s="57"/>
      <c r="V51" s="57"/>
      <c r="W51" s="201"/>
      <c r="X51" s="201"/>
      <c r="Y51" s="201"/>
      <c r="Z51" s="201"/>
      <c r="AA51" s="201"/>
      <c r="AB51" s="201"/>
      <c r="AC51" s="57"/>
      <c r="AD51" s="57"/>
      <c r="AE51" s="203"/>
      <c r="AF51" s="203"/>
      <c r="AG51" s="203"/>
      <c r="AH51" s="203"/>
      <c r="AI51" s="203"/>
      <c r="AJ51" s="203"/>
      <c r="AK51" s="57"/>
      <c r="AL51" s="57"/>
      <c r="AM51" s="203"/>
      <c r="AN51" s="203"/>
      <c r="AO51" s="203"/>
      <c r="AP51" s="203"/>
      <c r="AQ51" s="203"/>
      <c r="AR51" s="203"/>
      <c r="AS51" s="203"/>
      <c r="AT51" s="57"/>
      <c r="AU51" s="57"/>
      <c r="AV51" s="57"/>
      <c r="AW51" s="57"/>
      <c r="AX51" s="135"/>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136"/>
      <c r="BX51" s="57"/>
    </row>
    <row r="52" spans="1:76" s="16" customFormat="1" ht="12.75" customHeight="1" x14ac:dyDescent="0.2">
      <c r="A52" s="57"/>
      <c r="B52" s="73"/>
      <c r="C52" s="57"/>
      <c r="D52" s="57"/>
      <c r="E52" s="66"/>
      <c r="F52" s="66"/>
      <c r="G52" s="57"/>
      <c r="H52" s="57"/>
      <c r="I52" s="57"/>
      <c r="J52" s="57"/>
      <c r="K52" s="57"/>
      <c r="L52" s="57"/>
      <c r="M52" s="57"/>
      <c r="N52" s="57"/>
      <c r="O52" s="57"/>
      <c r="P52" s="72"/>
      <c r="Q52" s="72"/>
      <c r="R52" s="72"/>
      <c r="S52" s="72"/>
      <c r="T52" s="72"/>
      <c r="U52" s="72"/>
      <c r="V52" s="72"/>
      <c r="W52" s="72"/>
      <c r="X52" s="72"/>
      <c r="Y52" s="72"/>
      <c r="Z52" s="72"/>
      <c r="AA52" s="72"/>
      <c r="AB52" s="72"/>
      <c r="AC52" s="72"/>
      <c r="AD52" s="72"/>
      <c r="AE52" s="68"/>
      <c r="AF52" s="68"/>
      <c r="AG52" s="68"/>
      <c r="AH52" s="68"/>
      <c r="AI52" s="68"/>
      <c r="AJ52" s="68"/>
      <c r="AK52" s="68"/>
      <c r="AL52" s="68"/>
      <c r="AM52" s="68"/>
      <c r="AN52" s="68"/>
      <c r="AO52" s="68"/>
      <c r="AP52" s="68"/>
      <c r="AQ52" s="68"/>
      <c r="AR52" s="68"/>
      <c r="AS52" s="68"/>
      <c r="AT52" s="57"/>
      <c r="AU52" s="57"/>
      <c r="AV52" s="57"/>
      <c r="AW52" s="57"/>
      <c r="AX52" s="135"/>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136"/>
      <c r="BX52" s="57"/>
    </row>
    <row r="53" spans="1:76" s="16" customFormat="1" ht="14.25" customHeight="1" x14ac:dyDescent="0.2">
      <c r="A53" s="57"/>
      <c r="B53" s="73"/>
      <c r="C53" s="85" t="s">
        <v>74</v>
      </c>
      <c r="D53" s="57"/>
      <c r="E53" s="66"/>
      <c r="F53" s="66"/>
      <c r="G53" s="233" t="s">
        <v>103</v>
      </c>
      <c r="H53" s="233"/>
      <c r="I53" s="233"/>
      <c r="J53" s="233"/>
      <c r="K53" s="233"/>
      <c r="L53" s="233"/>
      <c r="M53" s="233"/>
      <c r="N53" s="233"/>
      <c r="O53" s="85"/>
      <c r="P53" s="230">
        <f>P41+P44+P47</f>
        <v>4829.316455696202</v>
      </c>
      <c r="Q53" s="230"/>
      <c r="R53" s="230"/>
      <c r="S53" s="230"/>
      <c r="T53" s="230"/>
      <c r="U53" s="86"/>
      <c r="V53" s="86"/>
      <c r="W53" s="228">
        <f>P53*manader</f>
        <v>173855.39240506326</v>
      </c>
      <c r="X53" s="228"/>
      <c r="Y53" s="228"/>
      <c r="Z53" s="228"/>
      <c r="AA53" s="228"/>
      <c r="AB53" s="228"/>
      <c r="AC53" s="86"/>
      <c r="AD53" s="86"/>
      <c r="AE53" s="239">
        <f>ROUND(P53*vaxelkurs,0)</f>
        <v>48293</v>
      </c>
      <c r="AF53" s="239"/>
      <c r="AG53" s="239"/>
      <c r="AH53" s="239"/>
      <c r="AI53" s="239"/>
      <c r="AJ53" s="239"/>
      <c r="AK53" s="87"/>
      <c r="AL53" s="87"/>
      <c r="AM53" s="239">
        <f>AE53*manader</f>
        <v>1738548</v>
      </c>
      <c r="AN53" s="239"/>
      <c r="AO53" s="239"/>
      <c r="AP53" s="239"/>
      <c r="AQ53" s="239"/>
      <c r="AR53" s="239"/>
      <c r="AS53" s="239"/>
      <c r="AT53" s="85"/>
      <c r="AU53" s="57"/>
      <c r="AV53" s="57"/>
      <c r="AW53" s="57"/>
      <c r="AX53" s="135"/>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136"/>
      <c r="BX53" s="57"/>
    </row>
    <row r="54" spans="1:76" s="16" customFormat="1" ht="14.25" customHeight="1" x14ac:dyDescent="0.2">
      <c r="A54" s="57"/>
      <c r="B54" s="73"/>
      <c r="C54" s="57"/>
      <c r="D54" s="57"/>
      <c r="E54" s="66"/>
      <c r="F54" s="66"/>
      <c r="G54" s="234" t="s">
        <v>75</v>
      </c>
      <c r="H54" s="234"/>
      <c r="I54" s="234"/>
      <c r="J54" s="234"/>
      <c r="K54" s="234"/>
      <c r="L54" s="234"/>
      <c r="M54" s="234"/>
      <c r="N54" s="234"/>
      <c r="O54" s="187"/>
      <c r="P54" s="231">
        <f>P42+P45+P48</f>
        <v>2801.0035443037973</v>
      </c>
      <c r="Q54" s="231"/>
      <c r="R54" s="231"/>
      <c r="S54" s="231"/>
      <c r="T54" s="231"/>
      <c r="U54" s="188"/>
      <c r="V54" s="188"/>
      <c r="W54" s="231">
        <f>P54*manader</f>
        <v>100836.1275949367</v>
      </c>
      <c r="X54" s="231"/>
      <c r="Y54" s="231"/>
      <c r="Z54" s="231"/>
      <c r="AA54" s="231"/>
      <c r="AB54" s="231"/>
      <c r="AC54" s="188"/>
      <c r="AD54" s="188"/>
      <c r="AE54" s="250">
        <f>ROUND(P54*vaxelkurs,0)</f>
        <v>28010</v>
      </c>
      <c r="AF54" s="250"/>
      <c r="AG54" s="250"/>
      <c r="AH54" s="250"/>
      <c r="AI54" s="250"/>
      <c r="AJ54" s="250"/>
      <c r="AK54" s="189"/>
      <c r="AL54" s="189"/>
      <c r="AM54" s="250">
        <f>AE54*manader</f>
        <v>1008360</v>
      </c>
      <c r="AN54" s="250"/>
      <c r="AO54" s="250"/>
      <c r="AP54" s="250"/>
      <c r="AQ54" s="250"/>
      <c r="AR54" s="250"/>
      <c r="AS54" s="250"/>
      <c r="AT54" s="85"/>
      <c r="AU54" s="85"/>
      <c r="AV54" s="57"/>
      <c r="AW54" s="57"/>
      <c r="AX54" s="135"/>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136"/>
      <c r="BX54" s="57"/>
    </row>
    <row r="55" spans="1:76" s="16" customFormat="1" ht="14.25" customHeight="1" x14ac:dyDescent="0.2">
      <c r="A55" s="57"/>
      <c r="B55" s="73"/>
      <c r="C55" s="57"/>
      <c r="D55" s="57"/>
      <c r="E55" s="66"/>
      <c r="F55" s="66"/>
      <c r="G55" s="235"/>
      <c r="H55" s="235"/>
      <c r="I55" s="235"/>
      <c r="J55" s="235"/>
      <c r="K55" s="235"/>
      <c r="L55" s="235"/>
      <c r="M55" s="235"/>
      <c r="N55" s="235"/>
      <c r="O55" s="184"/>
      <c r="P55" s="228"/>
      <c r="Q55" s="228"/>
      <c r="R55" s="228"/>
      <c r="S55" s="228"/>
      <c r="T55" s="228"/>
      <c r="U55" s="180"/>
      <c r="V55" s="180"/>
      <c r="W55" s="228"/>
      <c r="X55" s="228"/>
      <c r="Y55" s="228"/>
      <c r="Z55" s="228"/>
      <c r="AA55" s="228"/>
      <c r="AB55" s="228"/>
      <c r="AC55" s="180"/>
      <c r="AD55" s="180"/>
      <c r="AE55" s="197"/>
      <c r="AF55" s="197"/>
      <c r="AG55" s="197"/>
      <c r="AH55" s="197"/>
      <c r="AI55" s="197"/>
      <c r="AJ55" s="197"/>
      <c r="AK55" s="176"/>
      <c r="AL55" s="176"/>
      <c r="AM55" s="197"/>
      <c r="AN55" s="197"/>
      <c r="AO55" s="197"/>
      <c r="AP55" s="197"/>
      <c r="AQ55" s="197"/>
      <c r="AR55" s="197"/>
      <c r="AS55" s="197"/>
      <c r="AT55" s="57"/>
      <c r="AU55" s="57"/>
      <c r="AV55" s="57"/>
      <c r="AW55" s="57"/>
      <c r="AX55" s="137"/>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9"/>
      <c r="BX55" s="57"/>
    </row>
    <row r="56" spans="1:76" x14ac:dyDescent="0.2">
      <c r="A56" s="50"/>
      <c r="B56" s="60"/>
      <c r="C56" s="50"/>
      <c r="D56" s="50"/>
      <c r="E56" s="56"/>
      <c r="F56" s="56"/>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row>
    <row r="57" spans="1:76" s="32" customFormat="1" x14ac:dyDescent="0.2">
      <c r="A57" s="50"/>
      <c r="B57" s="56"/>
      <c r="C57" s="50"/>
      <c r="D57" s="50"/>
      <c r="E57" s="56"/>
      <c r="F57" s="56"/>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row>
    <row r="58" spans="1:76" x14ac:dyDescent="0.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row>
    <row r="59" spans="1:76" ht="12.75" customHeight="1" x14ac:dyDescent="0.2">
      <c r="A59" s="50"/>
      <c r="B59" s="21"/>
      <c r="C59" s="204" t="s">
        <v>29</v>
      </c>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row>
    <row r="60" spans="1:76" s="32" customFormat="1" x14ac:dyDescent="0.2">
      <c r="A60" s="50"/>
      <c r="B60" s="21"/>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row>
    <row r="61" spans="1:76" x14ac:dyDescent="0.2">
      <c r="A61" s="50"/>
      <c r="B61" s="6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row>
    <row r="62" spans="1:76" ht="15" x14ac:dyDescent="0.2">
      <c r="A62" s="50"/>
      <c r="B62" s="60"/>
      <c r="C62" s="61"/>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row>
    <row r="63" spans="1:76" x14ac:dyDescent="0.2">
      <c r="A63" s="50"/>
      <c r="B63" s="60"/>
      <c r="C63" s="50"/>
      <c r="D63" s="50"/>
      <c r="E63" s="50"/>
      <c r="F63" s="50"/>
      <c r="G63" s="50"/>
      <c r="H63" s="50"/>
      <c r="I63" s="50"/>
      <c r="J63" s="50"/>
      <c r="K63" s="50"/>
      <c r="L63" s="50"/>
      <c r="M63" s="50"/>
      <c r="N63" s="50"/>
      <c r="O63" s="50"/>
      <c r="P63" s="50"/>
      <c r="Q63" s="62"/>
      <c r="R63" s="62"/>
      <c r="S63" s="62"/>
      <c r="T63" s="62"/>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62"/>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row>
    <row r="64" spans="1:76" s="16" customFormat="1" ht="14.25" customHeight="1" x14ac:dyDescent="0.2">
      <c r="A64" s="57"/>
      <c r="B64" s="73"/>
      <c r="C64" s="57"/>
      <c r="D64" s="57"/>
      <c r="E64" s="57"/>
      <c r="F64" s="57"/>
      <c r="G64" s="57"/>
      <c r="H64" s="57"/>
      <c r="I64" s="57"/>
      <c r="J64" s="57"/>
      <c r="K64" s="57"/>
      <c r="L64" s="57"/>
      <c r="M64" s="57"/>
      <c r="N64" s="57"/>
      <c r="O64" s="57"/>
      <c r="P64" s="205" t="s">
        <v>24</v>
      </c>
      <c r="Q64" s="205"/>
      <c r="R64" s="205"/>
      <c r="S64" s="205"/>
      <c r="T64" s="205"/>
      <c r="U64" s="57"/>
      <c r="V64" s="57"/>
      <c r="W64" s="205" t="s">
        <v>25</v>
      </c>
      <c r="X64" s="205"/>
      <c r="Y64" s="205"/>
      <c r="Z64" s="205"/>
      <c r="AA64" s="205"/>
      <c r="AB64" s="205"/>
      <c r="AC64" s="57"/>
      <c r="AD64" s="57"/>
      <c r="AE64" s="205" t="s">
        <v>24</v>
      </c>
      <c r="AF64" s="205"/>
      <c r="AG64" s="205"/>
      <c r="AH64" s="205"/>
      <c r="AI64" s="205"/>
      <c r="AJ64" s="205"/>
      <c r="AK64" s="57"/>
      <c r="AL64" s="57"/>
      <c r="AM64" s="205" t="s">
        <v>25</v>
      </c>
      <c r="AN64" s="205"/>
      <c r="AO64" s="205"/>
      <c r="AP64" s="205"/>
      <c r="AQ64" s="205"/>
      <c r="AR64" s="205"/>
      <c r="AS64" s="205"/>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row>
    <row r="65" spans="1:76" s="16" customFormat="1" ht="12.75" customHeight="1" x14ac:dyDescent="0.2">
      <c r="A65" s="57"/>
      <c r="B65" s="73"/>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row>
    <row r="66" spans="1:76" s="16" customFormat="1" x14ac:dyDescent="0.2">
      <c r="A66" s="57"/>
      <c r="B66" s="73"/>
      <c r="C66" s="206" t="s">
        <v>48</v>
      </c>
      <c r="D66" s="206"/>
      <c r="E66" s="206"/>
      <c r="F66" s="206"/>
      <c r="G66" s="206"/>
      <c r="H66" s="206"/>
      <c r="I66" s="206"/>
      <c r="J66" s="206"/>
      <c r="K66" s="206"/>
      <c r="L66" s="206"/>
      <c r="M66" s="206"/>
      <c r="N66" s="206"/>
      <c r="O66" s="63"/>
      <c r="P66" s="207">
        <f>UT_research</f>
        <v>1000</v>
      </c>
      <c r="Q66" s="207"/>
      <c r="R66" s="207"/>
      <c r="S66" s="207"/>
      <c r="T66" s="207"/>
      <c r="U66" s="64"/>
      <c r="V66" s="64"/>
      <c r="W66" s="207">
        <f>P66*manader</f>
        <v>36000</v>
      </c>
      <c r="X66" s="207"/>
      <c r="Y66" s="207"/>
      <c r="Z66" s="207"/>
      <c r="AA66" s="207"/>
      <c r="AB66" s="207"/>
      <c r="AC66" s="64"/>
      <c r="AD66" s="64"/>
      <c r="AE66" s="208">
        <f>ROUND(P66*vaxelkurs,0)</f>
        <v>10000</v>
      </c>
      <c r="AF66" s="208"/>
      <c r="AG66" s="208"/>
      <c r="AH66" s="208"/>
      <c r="AI66" s="208"/>
      <c r="AJ66" s="208"/>
      <c r="AK66" s="65"/>
      <c r="AL66" s="65"/>
      <c r="AM66" s="208">
        <f>AE66*manader</f>
        <v>360000</v>
      </c>
      <c r="AN66" s="208"/>
      <c r="AO66" s="208"/>
      <c r="AP66" s="208"/>
      <c r="AQ66" s="208"/>
      <c r="AR66" s="208"/>
      <c r="AS66" s="208"/>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row>
    <row r="67" spans="1:76" s="16" customFormat="1" x14ac:dyDescent="0.2">
      <c r="A67" s="57"/>
      <c r="B67" s="73"/>
      <c r="C67" s="195" t="s">
        <v>46</v>
      </c>
      <c r="D67" s="195"/>
      <c r="E67" s="195"/>
      <c r="F67" s="195"/>
      <c r="G67" s="195"/>
      <c r="H67" s="195"/>
      <c r="I67" s="195"/>
      <c r="J67" s="195"/>
      <c r="K67" s="195"/>
      <c r="L67" s="195"/>
      <c r="M67" s="195"/>
      <c r="N67" s="195"/>
      <c r="O67" s="66"/>
      <c r="P67" s="196">
        <f>UT_mgt_IDC</f>
        <v>650</v>
      </c>
      <c r="Q67" s="196"/>
      <c r="R67" s="196"/>
      <c r="S67" s="196"/>
      <c r="T67" s="196"/>
      <c r="U67" s="67"/>
      <c r="V67" s="67"/>
      <c r="W67" s="196">
        <f>P67*manader</f>
        <v>23400</v>
      </c>
      <c r="X67" s="196"/>
      <c r="Y67" s="196"/>
      <c r="Z67" s="196"/>
      <c r="AA67" s="196"/>
      <c r="AB67" s="196"/>
      <c r="AC67" s="67"/>
      <c r="AD67" s="67"/>
      <c r="AE67" s="197">
        <f>ROUND(P67*vaxelkurs,0)</f>
        <v>6500</v>
      </c>
      <c r="AF67" s="197"/>
      <c r="AG67" s="197"/>
      <c r="AH67" s="197"/>
      <c r="AI67" s="197"/>
      <c r="AJ67" s="197"/>
      <c r="AK67" s="68"/>
      <c r="AL67" s="68"/>
      <c r="AM67" s="198">
        <f>AE67*manader</f>
        <v>234000</v>
      </c>
      <c r="AN67" s="198"/>
      <c r="AO67" s="198"/>
      <c r="AP67" s="198"/>
      <c r="AQ67" s="198"/>
      <c r="AR67" s="198"/>
      <c r="AS67" s="198"/>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row>
    <row r="68" spans="1:76" s="16" customFormat="1" ht="12.75" customHeight="1" x14ac:dyDescent="0.2">
      <c r="A68" s="57"/>
      <c r="B68" s="73"/>
      <c r="C68" s="69"/>
      <c r="D68" s="69"/>
      <c r="E68" s="69"/>
      <c r="F68" s="69"/>
      <c r="G68" s="69"/>
      <c r="H68" s="69"/>
      <c r="I68" s="69"/>
      <c r="J68" s="69"/>
      <c r="K68" s="69"/>
      <c r="L68" s="69"/>
      <c r="M68" s="69"/>
      <c r="N68" s="69"/>
      <c r="O68" s="69"/>
      <c r="P68" s="70"/>
      <c r="Q68" s="70"/>
      <c r="R68" s="70"/>
      <c r="S68" s="70"/>
      <c r="T68" s="70"/>
      <c r="U68" s="70"/>
      <c r="V68" s="70"/>
      <c r="W68" s="70"/>
      <c r="X68" s="70"/>
      <c r="Y68" s="70"/>
      <c r="Z68" s="70"/>
      <c r="AA68" s="70"/>
      <c r="AB68" s="70"/>
      <c r="AC68" s="70"/>
      <c r="AD68" s="70"/>
      <c r="AE68" s="71"/>
      <c r="AF68" s="71"/>
      <c r="AG68" s="71"/>
      <c r="AH68" s="71"/>
      <c r="AI68" s="71"/>
      <c r="AJ68" s="71"/>
      <c r="AK68" s="71"/>
      <c r="AL68" s="71"/>
      <c r="AM68" s="71"/>
      <c r="AN68" s="71"/>
      <c r="AO68" s="71"/>
      <c r="AP68" s="71"/>
      <c r="AQ68" s="71"/>
      <c r="AR68" s="71"/>
      <c r="AS68" s="71"/>
      <c r="AT68" s="69"/>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row>
    <row r="69" spans="1:76" s="16" customFormat="1" x14ac:dyDescent="0.2">
      <c r="A69" s="57"/>
      <c r="B69" s="73"/>
      <c r="C69" s="199" t="s">
        <v>22</v>
      </c>
      <c r="D69" s="199"/>
      <c r="E69" s="199"/>
      <c r="F69" s="199"/>
      <c r="G69" s="199"/>
      <c r="H69" s="199"/>
      <c r="I69" s="199"/>
      <c r="J69" s="199"/>
      <c r="K69" s="199"/>
      <c r="L69" s="199"/>
      <c r="M69" s="199"/>
      <c r="N69" s="199"/>
      <c r="O69" s="57"/>
      <c r="P69" s="200">
        <f>SUM(P66:T67)</f>
        <v>1650</v>
      </c>
      <c r="Q69" s="200"/>
      <c r="R69" s="200"/>
      <c r="S69" s="200"/>
      <c r="T69" s="200"/>
      <c r="U69" s="72"/>
      <c r="V69" s="72"/>
      <c r="W69" s="200">
        <f>SUM(W66:AB67)</f>
        <v>59400</v>
      </c>
      <c r="X69" s="200"/>
      <c r="Y69" s="200"/>
      <c r="Z69" s="200"/>
      <c r="AA69" s="200"/>
      <c r="AB69" s="200"/>
      <c r="AC69" s="72"/>
      <c r="AD69" s="72"/>
      <c r="AE69" s="202">
        <f>SUM(AE66:AI67)</f>
        <v>16500</v>
      </c>
      <c r="AF69" s="202"/>
      <c r="AG69" s="202"/>
      <c r="AH69" s="202"/>
      <c r="AI69" s="202"/>
      <c r="AJ69" s="202"/>
      <c r="AK69" s="68"/>
      <c r="AL69" s="68"/>
      <c r="AM69" s="202">
        <f>SUM(AM66:AR67)</f>
        <v>594000</v>
      </c>
      <c r="AN69" s="202"/>
      <c r="AO69" s="202"/>
      <c r="AP69" s="202"/>
      <c r="AQ69" s="202"/>
      <c r="AR69" s="202"/>
      <c r="AS69" s="202"/>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row>
    <row r="70" spans="1:76" s="16" customFormat="1" x14ac:dyDescent="0.2">
      <c r="A70" s="57"/>
      <c r="B70" s="73"/>
      <c r="C70" s="199"/>
      <c r="D70" s="199"/>
      <c r="E70" s="199"/>
      <c r="F70" s="199"/>
      <c r="G70" s="199"/>
      <c r="H70" s="199"/>
      <c r="I70" s="199"/>
      <c r="J70" s="199"/>
      <c r="K70" s="199"/>
      <c r="L70" s="199"/>
      <c r="M70" s="199"/>
      <c r="N70" s="199"/>
      <c r="O70" s="57"/>
      <c r="P70" s="201"/>
      <c r="Q70" s="201"/>
      <c r="R70" s="201"/>
      <c r="S70" s="201"/>
      <c r="T70" s="201"/>
      <c r="U70" s="57"/>
      <c r="V70" s="57"/>
      <c r="W70" s="201"/>
      <c r="X70" s="201"/>
      <c r="Y70" s="201"/>
      <c r="Z70" s="201"/>
      <c r="AA70" s="201"/>
      <c r="AB70" s="201"/>
      <c r="AC70" s="57"/>
      <c r="AD70" s="57"/>
      <c r="AE70" s="203"/>
      <c r="AF70" s="203"/>
      <c r="AG70" s="203"/>
      <c r="AH70" s="203"/>
      <c r="AI70" s="203"/>
      <c r="AJ70" s="203"/>
      <c r="AK70" s="57"/>
      <c r="AL70" s="57"/>
      <c r="AM70" s="203"/>
      <c r="AN70" s="203"/>
      <c r="AO70" s="203"/>
      <c r="AP70" s="203"/>
      <c r="AQ70" s="203"/>
      <c r="AR70" s="203"/>
      <c r="AS70" s="203"/>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row>
    <row r="71" spans="1:76" s="16" customFormat="1" x14ac:dyDescent="0.2">
      <c r="A71" s="57"/>
      <c r="B71" s="73"/>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row>
    <row r="72" spans="1:76"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row>
    <row r="73" spans="1:76"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row>
    <row r="74" spans="1:76" x14ac:dyDescent="0.2">
      <c r="A74" s="50"/>
      <c r="B74" s="45"/>
      <c r="C74" s="204" t="s">
        <v>117</v>
      </c>
      <c r="D74" s="204"/>
      <c r="E74" s="204"/>
      <c r="F74" s="204"/>
      <c r="G74" s="204"/>
      <c r="H74" s="204"/>
      <c r="I74" s="204"/>
      <c r="J74" s="204"/>
      <c r="K74" s="204"/>
      <c r="L74" s="204"/>
      <c r="M74" s="204"/>
      <c r="N74" s="204"/>
      <c r="O74" s="204"/>
      <c r="P74" s="20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row>
    <row r="75" spans="1:76" x14ac:dyDescent="0.2">
      <c r="A75" s="50"/>
      <c r="B75" s="45"/>
      <c r="C75" s="204"/>
      <c r="D75" s="204"/>
      <c r="E75" s="204"/>
      <c r="F75" s="204"/>
      <c r="G75" s="204"/>
      <c r="H75" s="204"/>
      <c r="I75" s="204"/>
      <c r="J75" s="204"/>
      <c r="K75" s="204"/>
      <c r="L75" s="204"/>
      <c r="M75" s="204"/>
      <c r="N75" s="204"/>
      <c r="O75" s="204"/>
      <c r="P75" s="20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row>
    <row r="76" spans="1:76" x14ac:dyDescent="0.2">
      <c r="A76" s="50"/>
      <c r="B76" s="6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row>
    <row r="77" spans="1:76" ht="15" x14ac:dyDescent="0.2">
      <c r="A77" s="50"/>
      <c r="B77" s="60"/>
      <c r="C77" s="61"/>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row>
    <row r="78" spans="1:76" x14ac:dyDescent="0.2">
      <c r="A78" s="50"/>
      <c r="B78" s="60"/>
      <c r="C78" s="50"/>
      <c r="D78" s="50"/>
      <c r="E78" s="50"/>
      <c r="F78" s="50"/>
      <c r="G78" s="50"/>
      <c r="H78" s="50"/>
      <c r="I78" s="50"/>
      <c r="J78" s="50"/>
      <c r="K78" s="50"/>
      <c r="L78" s="50"/>
      <c r="M78" s="50"/>
      <c r="N78" s="50"/>
      <c r="O78" s="50"/>
      <c r="P78" s="50"/>
      <c r="Q78" s="62"/>
      <c r="R78" s="62"/>
      <c r="S78" s="62"/>
      <c r="T78" s="62"/>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62"/>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row>
    <row r="79" spans="1:76" x14ac:dyDescent="0.2">
      <c r="A79" s="50"/>
      <c r="B79" s="60"/>
      <c r="C79" s="57"/>
      <c r="D79" s="57"/>
      <c r="E79" s="57"/>
      <c r="F79" s="57"/>
      <c r="G79" s="57"/>
      <c r="H79" s="57"/>
      <c r="I79" s="57"/>
      <c r="J79" s="57"/>
      <c r="K79" s="57"/>
      <c r="L79" s="57"/>
      <c r="M79" s="57"/>
      <c r="N79" s="57"/>
      <c r="O79" s="57"/>
      <c r="P79" s="205" t="s">
        <v>24</v>
      </c>
      <c r="Q79" s="205"/>
      <c r="R79" s="205"/>
      <c r="S79" s="205"/>
      <c r="T79" s="205"/>
      <c r="U79" s="57"/>
      <c r="V79" s="57"/>
      <c r="W79" s="205" t="s">
        <v>25</v>
      </c>
      <c r="X79" s="205"/>
      <c r="Y79" s="205"/>
      <c r="Z79" s="205"/>
      <c r="AA79" s="205"/>
      <c r="AB79" s="205"/>
      <c r="AC79" s="57"/>
      <c r="AD79" s="57"/>
      <c r="AE79" s="205" t="s">
        <v>24</v>
      </c>
      <c r="AF79" s="205"/>
      <c r="AG79" s="205"/>
      <c r="AH79" s="205"/>
      <c r="AI79" s="205"/>
      <c r="AJ79" s="205"/>
      <c r="AK79" s="57"/>
      <c r="AL79" s="57"/>
      <c r="AM79" s="205" t="s">
        <v>25</v>
      </c>
      <c r="AN79" s="205"/>
      <c r="AO79" s="205"/>
      <c r="AP79" s="205"/>
      <c r="AQ79" s="205"/>
      <c r="AR79" s="205"/>
      <c r="AS79" s="205"/>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row>
    <row r="80" spans="1:76" x14ac:dyDescent="0.2">
      <c r="A80" s="50"/>
      <c r="B80" s="60"/>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row>
    <row r="81" spans="1:76" x14ac:dyDescent="0.2">
      <c r="A81" s="50"/>
      <c r="B81" s="60"/>
      <c r="C81" s="206" t="s">
        <v>118</v>
      </c>
      <c r="D81" s="206"/>
      <c r="E81" s="206"/>
      <c r="F81" s="206"/>
      <c r="G81" s="206"/>
      <c r="H81" s="206"/>
      <c r="I81" s="206"/>
      <c r="J81" s="206"/>
      <c r="K81" s="206"/>
      <c r="L81" s="206"/>
      <c r="M81" s="206"/>
      <c r="N81" s="206"/>
      <c r="O81" s="63"/>
      <c r="P81" s="207">
        <f>P35</f>
        <v>7630.32</v>
      </c>
      <c r="Q81" s="207"/>
      <c r="R81" s="207"/>
      <c r="S81" s="207"/>
      <c r="T81" s="207"/>
      <c r="U81" s="64"/>
      <c r="V81" s="64"/>
      <c r="W81" s="207">
        <f>W35</f>
        <v>274691.52</v>
      </c>
      <c r="X81" s="207"/>
      <c r="Y81" s="207"/>
      <c r="Z81" s="207"/>
      <c r="AA81" s="207"/>
      <c r="AB81" s="207"/>
      <c r="AC81" s="64"/>
      <c r="AD81" s="64"/>
      <c r="AE81" s="208">
        <f>ROUND(P81*vaxelkurs,0)</f>
        <v>76303</v>
      </c>
      <c r="AF81" s="208"/>
      <c r="AG81" s="208"/>
      <c r="AH81" s="208"/>
      <c r="AI81" s="208"/>
      <c r="AJ81" s="208"/>
      <c r="AK81" s="65"/>
      <c r="AL81" s="65"/>
      <c r="AM81" s="208">
        <f>AE81*manader</f>
        <v>2746908</v>
      </c>
      <c r="AN81" s="208"/>
      <c r="AO81" s="208"/>
      <c r="AP81" s="208"/>
      <c r="AQ81" s="208"/>
      <c r="AR81" s="208"/>
      <c r="AS81" s="208"/>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row>
    <row r="82" spans="1:76" x14ac:dyDescent="0.2">
      <c r="A82" s="50"/>
      <c r="B82" s="60"/>
      <c r="C82" s="195" t="s">
        <v>119</v>
      </c>
      <c r="D82" s="195"/>
      <c r="E82" s="195"/>
      <c r="F82" s="195"/>
      <c r="G82" s="195"/>
      <c r="H82" s="195"/>
      <c r="I82" s="195"/>
      <c r="J82" s="195"/>
      <c r="K82" s="195"/>
      <c r="L82" s="195"/>
      <c r="M82" s="195"/>
      <c r="N82" s="195"/>
      <c r="O82" s="66"/>
      <c r="P82" s="196">
        <f>P69</f>
        <v>1650</v>
      </c>
      <c r="Q82" s="196"/>
      <c r="R82" s="196"/>
      <c r="S82" s="196"/>
      <c r="T82" s="196"/>
      <c r="U82" s="67"/>
      <c r="V82" s="67"/>
      <c r="W82" s="196">
        <f>W69</f>
        <v>59400</v>
      </c>
      <c r="X82" s="196"/>
      <c r="Y82" s="196"/>
      <c r="Z82" s="196"/>
      <c r="AA82" s="196"/>
      <c r="AB82" s="196"/>
      <c r="AC82" s="67"/>
      <c r="AD82" s="67"/>
      <c r="AE82" s="197">
        <f>ROUND(P82*vaxelkurs,0)</f>
        <v>16500</v>
      </c>
      <c r="AF82" s="197"/>
      <c r="AG82" s="197"/>
      <c r="AH82" s="197"/>
      <c r="AI82" s="197"/>
      <c r="AJ82" s="197"/>
      <c r="AK82" s="68"/>
      <c r="AL82" s="68"/>
      <c r="AM82" s="198">
        <f>AE82*manader</f>
        <v>594000</v>
      </c>
      <c r="AN82" s="198"/>
      <c r="AO82" s="198"/>
      <c r="AP82" s="198"/>
      <c r="AQ82" s="198"/>
      <c r="AR82" s="198"/>
      <c r="AS82" s="198"/>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row>
    <row r="83" spans="1:76" x14ac:dyDescent="0.2">
      <c r="A83" s="50"/>
      <c r="B83" s="60"/>
      <c r="C83" s="69"/>
      <c r="D83" s="69"/>
      <c r="E83" s="69"/>
      <c r="F83" s="69"/>
      <c r="G83" s="69"/>
      <c r="H83" s="69"/>
      <c r="I83" s="69"/>
      <c r="J83" s="69"/>
      <c r="K83" s="69"/>
      <c r="L83" s="69"/>
      <c r="M83" s="69"/>
      <c r="N83" s="69"/>
      <c r="O83" s="69"/>
      <c r="P83" s="70"/>
      <c r="Q83" s="70"/>
      <c r="R83" s="70"/>
      <c r="S83" s="70"/>
      <c r="T83" s="70"/>
      <c r="U83" s="70"/>
      <c r="V83" s="70"/>
      <c r="W83" s="70"/>
      <c r="X83" s="70"/>
      <c r="Y83" s="70"/>
      <c r="Z83" s="70"/>
      <c r="AA83" s="70"/>
      <c r="AB83" s="70"/>
      <c r="AC83" s="70"/>
      <c r="AD83" s="70"/>
      <c r="AE83" s="71"/>
      <c r="AF83" s="71"/>
      <c r="AG83" s="71"/>
      <c r="AH83" s="71"/>
      <c r="AI83" s="71"/>
      <c r="AJ83" s="71"/>
      <c r="AK83" s="71"/>
      <c r="AL83" s="71"/>
      <c r="AM83" s="71"/>
      <c r="AN83" s="71"/>
      <c r="AO83" s="71"/>
      <c r="AP83" s="71"/>
      <c r="AQ83" s="71"/>
      <c r="AR83" s="71"/>
      <c r="AS83" s="71"/>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row>
    <row r="84" spans="1:76" x14ac:dyDescent="0.2">
      <c r="A84" s="50"/>
      <c r="B84" s="60"/>
      <c r="C84" s="199" t="s">
        <v>22</v>
      </c>
      <c r="D84" s="199"/>
      <c r="E84" s="199"/>
      <c r="F84" s="199"/>
      <c r="G84" s="199"/>
      <c r="H84" s="199"/>
      <c r="I84" s="199"/>
      <c r="J84" s="199"/>
      <c r="K84" s="199"/>
      <c r="L84" s="199"/>
      <c r="M84" s="199"/>
      <c r="N84" s="199"/>
      <c r="O84" s="57"/>
      <c r="P84" s="200">
        <f>SUM(P81:T82)</f>
        <v>9280.32</v>
      </c>
      <c r="Q84" s="200"/>
      <c r="R84" s="200"/>
      <c r="S84" s="200"/>
      <c r="T84" s="200"/>
      <c r="U84" s="72"/>
      <c r="V84" s="72"/>
      <c r="W84" s="200">
        <f>SUM(W81:AB82)</f>
        <v>334091.52000000002</v>
      </c>
      <c r="X84" s="200"/>
      <c r="Y84" s="200"/>
      <c r="Z84" s="200"/>
      <c r="AA84" s="200"/>
      <c r="AB84" s="200"/>
      <c r="AC84" s="72"/>
      <c r="AD84" s="72"/>
      <c r="AE84" s="202">
        <f>SUM(AE81:AI82)</f>
        <v>92803</v>
      </c>
      <c r="AF84" s="202"/>
      <c r="AG84" s="202"/>
      <c r="AH84" s="202"/>
      <c r="AI84" s="202"/>
      <c r="AJ84" s="202"/>
      <c r="AK84" s="68"/>
      <c r="AL84" s="68"/>
      <c r="AM84" s="202">
        <f>SUM(AM81:AR82)</f>
        <v>3340908</v>
      </c>
      <c r="AN84" s="202"/>
      <c r="AO84" s="202"/>
      <c r="AP84" s="202"/>
      <c r="AQ84" s="202"/>
      <c r="AR84" s="202"/>
      <c r="AS84" s="202"/>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row>
    <row r="85" spans="1:76" x14ac:dyDescent="0.2">
      <c r="A85" s="50"/>
      <c r="B85" s="60"/>
      <c r="C85" s="199"/>
      <c r="D85" s="199"/>
      <c r="E85" s="199"/>
      <c r="F85" s="199"/>
      <c r="G85" s="199"/>
      <c r="H85" s="199"/>
      <c r="I85" s="199"/>
      <c r="J85" s="199"/>
      <c r="K85" s="199"/>
      <c r="L85" s="199"/>
      <c r="M85" s="199"/>
      <c r="N85" s="199"/>
      <c r="O85" s="57"/>
      <c r="P85" s="201"/>
      <c r="Q85" s="201"/>
      <c r="R85" s="201"/>
      <c r="S85" s="201"/>
      <c r="T85" s="201"/>
      <c r="U85" s="57"/>
      <c r="V85" s="57"/>
      <c r="W85" s="201"/>
      <c r="X85" s="201"/>
      <c r="Y85" s="201"/>
      <c r="Z85" s="201"/>
      <c r="AA85" s="201"/>
      <c r="AB85" s="201"/>
      <c r="AC85" s="57"/>
      <c r="AD85" s="57"/>
      <c r="AE85" s="203"/>
      <c r="AF85" s="203"/>
      <c r="AG85" s="203"/>
      <c r="AH85" s="203"/>
      <c r="AI85" s="203"/>
      <c r="AJ85" s="203"/>
      <c r="AK85" s="57"/>
      <c r="AL85" s="57"/>
      <c r="AM85" s="203"/>
      <c r="AN85" s="203"/>
      <c r="AO85" s="203"/>
      <c r="AP85" s="203"/>
      <c r="AQ85" s="203"/>
      <c r="AR85" s="203"/>
      <c r="AS85" s="203"/>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row>
    <row r="86" spans="1:76" x14ac:dyDescent="0.2">
      <c r="A86" s="50"/>
      <c r="B86" s="6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row>
    <row r="87" spans="1:76" x14ac:dyDescent="0.2">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row>
    <row r="88" spans="1:76" x14ac:dyDescent="0.2">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row>
  </sheetData>
  <sheetProtection algorithmName="SHA-512" hashValue="CH8cB/GeU7ymkocNEohB03EUeIrY1IyXGD1qQ9Ibft5EXAXYHD6E1Njonw4FXXnk7bBCYlND/7x7lne6ijw4qg==" saltValue="R48I5s32kCN+drjgWhAEAg==" spinCount="100000" sheet="1" objects="1" scenarios="1" selectLockedCells="1"/>
  <mergeCells count="194">
    <mergeCell ref="BG32:BM32"/>
    <mergeCell ref="BG33:BM33"/>
    <mergeCell ref="BH22:BW23"/>
    <mergeCell ref="BP19:BS19"/>
    <mergeCell ref="BP21:BS21"/>
    <mergeCell ref="M21:R21"/>
    <mergeCell ref="BP11:BS11"/>
    <mergeCell ref="BP13:BS13"/>
    <mergeCell ref="BP15:BS15"/>
    <mergeCell ref="AX31:BD31"/>
    <mergeCell ref="AX32:BD32"/>
    <mergeCell ref="AP17:AZ17"/>
    <mergeCell ref="AP19:AZ19"/>
    <mergeCell ref="AA11:AM11"/>
    <mergeCell ref="BP29:BV29"/>
    <mergeCell ref="BP31:BV31"/>
    <mergeCell ref="BP32:BV32"/>
    <mergeCell ref="BG29:BM29"/>
    <mergeCell ref="BG28:BM28"/>
    <mergeCell ref="BG31:BM31"/>
    <mergeCell ref="AP11:AZ11"/>
    <mergeCell ref="AP13:AZ13"/>
    <mergeCell ref="AX27:BW27"/>
    <mergeCell ref="S13:Y13"/>
    <mergeCell ref="AE43:AJ43"/>
    <mergeCell ref="AM43:AS43"/>
    <mergeCell ref="P46:T46"/>
    <mergeCell ref="AM46:AS46"/>
    <mergeCell ref="W44:AB44"/>
    <mergeCell ref="W45:AB45"/>
    <mergeCell ref="AE35:AJ36"/>
    <mergeCell ref="AM35:AS36"/>
    <mergeCell ref="AY44:BV54"/>
    <mergeCell ref="AX41:BF42"/>
    <mergeCell ref="AM47:AS47"/>
    <mergeCell ref="AE48:AJ48"/>
    <mergeCell ref="AE42:AJ42"/>
    <mergeCell ref="AE54:AJ54"/>
    <mergeCell ref="AM53:AS53"/>
    <mergeCell ref="AM54:AS54"/>
    <mergeCell ref="AC38:AS39"/>
    <mergeCell ref="BG37:BM39"/>
    <mergeCell ref="AY37:BD39"/>
    <mergeCell ref="AM44:AS44"/>
    <mergeCell ref="AE44:AJ44"/>
    <mergeCell ref="AE45:AJ45"/>
    <mergeCell ref="AM45:AS45"/>
    <mergeCell ref="AX24:BW25"/>
    <mergeCell ref="C24:AS25"/>
    <mergeCell ref="BP28:BV28"/>
    <mergeCell ref="AP21:AZ21"/>
    <mergeCell ref="AX29:BD29"/>
    <mergeCell ref="AX28:BD28"/>
    <mergeCell ref="P43:T43"/>
    <mergeCell ref="G42:N42"/>
    <mergeCell ref="G43:N43"/>
    <mergeCell ref="W41:AB41"/>
    <mergeCell ref="W42:AB42"/>
    <mergeCell ref="BP33:BV33"/>
    <mergeCell ref="BP35:BV36"/>
    <mergeCell ref="G41:N41"/>
    <mergeCell ref="AX35:BD36"/>
    <mergeCell ref="BG35:BM36"/>
    <mergeCell ref="AM41:AS41"/>
    <mergeCell ref="AE41:AJ41"/>
    <mergeCell ref="W32:AB32"/>
    <mergeCell ref="W33:AB33"/>
    <mergeCell ref="P35:T36"/>
    <mergeCell ref="BP37:BV38"/>
    <mergeCell ref="AX33:BD33"/>
    <mergeCell ref="AM42:AS42"/>
    <mergeCell ref="G28:N29"/>
    <mergeCell ref="C69:N70"/>
    <mergeCell ref="P69:T70"/>
    <mergeCell ref="W69:AB70"/>
    <mergeCell ref="AE69:AJ70"/>
    <mergeCell ref="AM69:AS70"/>
    <mergeCell ref="AM55:AS55"/>
    <mergeCell ref="P55:T55"/>
    <mergeCell ref="W46:AB46"/>
    <mergeCell ref="AE46:AJ46"/>
    <mergeCell ref="W55:AB55"/>
    <mergeCell ref="AE55:AJ55"/>
    <mergeCell ref="AE47:AJ47"/>
    <mergeCell ref="AE53:AJ53"/>
    <mergeCell ref="AE50:AJ51"/>
    <mergeCell ref="AM50:AS51"/>
    <mergeCell ref="AM48:AS48"/>
    <mergeCell ref="AE67:AJ67"/>
    <mergeCell ref="AE64:AJ64"/>
    <mergeCell ref="AM64:AS64"/>
    <mergeCell ref="AM67:AS67"/>
    <mergeCell ref="C67:N67"/>
    <mergeCell ref="W47:AB47"/>
    <mergeCell ref="G44:N44"/>
    <mergeCell ref="AE32:AJ32"/>
    <mergeCell ref="AE33:AJ33"/>
    <mergeCell ref="AM32:AS32"/>
    <mergeCell ref="AM33:AS33"/>
    <mergeCell ref="P32:T32"/>
    <mergeCell ref="G31:N31"/>
    <mergeCell ref="W31:AB31"/>
    <mergeCell ref="P31:T31"/>
    <mergeCell ref="AM31:AS31"/>
    <mergeCell ref="AE31:AJ31"/>
    <mergeCell ref="AM29:AS29"/>
    <mergeCell ref="AE29:AJ29"/>
    <mergeCell ref="C15:K15"/>
    <mergeCell ref="M19:O19"/>
    <mergeCell ref="P66:T66"/>
    <mergeCell ref="W66:AB66"/>
    <mergeCell ref="AE66:AJ66"/>
    <mergeCell ref="AM66:AS66"/>
    <mergeCell ref="P50:T51"/>
    <mergeCell ref="W50:AB51"/>
    <mergeCell ref="C66:N66"/>
    <mergeCell ref="C59:AS60"/>
    <mergeCell ref="P53:T53"/>
    <mergeCell ref="W54:AB54"/>
    <mergeCell ref="P54:T54"/>
    <mergeCell ref="C50:N51"/>
    <mergeCell ref="P64:T64"/>
    <mergeCell ref="W64:AB64"/>
    <mergeCell ref="W29:AB29"/>
    <mergeCell ref="P29:T29"/>
    <mergeCell ref="G53:N53"/>
    <mergeCell ref="G54:N54"/>
    <mergeCell ref="G55:N55"/>
    <mergeCell ref="C19:I19"/>
    <mergeCell ref="G45:N45"/>
    <mergeCell ref="G46:N46"/>
    <mergeCell ref="G47:N47"/>
    <mergeCell ref="G48:N48"/>
    <mergeCell ref="P67:T67"/>
    <mergeCell ref="W67:AB67"/>
    <mergeCell ref="G32:N32"/>
    <mergeCell ref="G33:N33"/>
    <mergeCell ref="P33:T33"/>
    <mergeCell ref="P41:T41"/>
    <mergeCell ref="G38:N39"/>
    <mergeCell ref="W43:AB43"/>
    <mergeCell ref="G35:N36"/>
    <mergeCell ref="W48:AB48"/>
    <mergeCell ref="W53:AB53"/>
    <mergeCell ref="W35:AB36"/>
    <mergeCell ref="P44:T44"/>
    <mergeCell ref="P47:T47"/>
    <mergeCell ref="P42:T42"/>
    <mergeCell ref="P45:T45"/>
    <mergeCell ref="P48:T48"/>
    <mergeCell ref="B1:BV1"/>
    <mergeCell ref="BW1:BW4"/>
    <mergeCell ref="BB11:BE11"/>
    <mergeCell ref="BB13:BE13"/>
    <mergeCell ref="BB15:BE15"/>
    <mergeCell ref="BB17:BE17"/>
    <mergeCell ref="BB19:BE19"/>
    <mergeCell ref="BB21:BE21"/>
    <mergeCell ref="M9:Y9"/>
    <mergeCell ref="M11:Q11"/>
    <mergeCell ref="M13:Q13"/>
    <mergeCell ref="M15:Q15"/>
    <mergeCell ref="M17:Q17"/>
    <mergeCell ref="AP6:BW7"/>
    <mergeCell ref="C6:AM7"/>
    <mergeCell ref="C9:K9"/>
    <mergeCell ref="C11:K11"/>
    <mergeCell ref="C13:K13"/>
    <mergeCell ref="S11:Y11"/>
    <mergeCell ref="C17:K17"/>
    <mergeCell ref="AA19:AM21"/>
    <mergeCell ref="AG2:AM2"/>
    <mergeCell ref="AP15:AZ15"/>
    <mergeCell ref="BP17:BS17"/>
    <mergeCell ref="C74:P75"/>
    <mergeCell ref="P79:T79"/>
    <mergeCell ref="W79:AB79"/>
    <mergeCell ref="AE79:AJ79"/>
    <mergeCell ref="AM79:AS79"/>
    <mergeCell ref="C81:N81"/>
    <mergeCell ref="P81:T81"/>
    <mergeCell ref="W81:AB81"/>
    <mergeCell ref="AE81:AJ81"/>
    <mergeCell ref="AM81:AS81"/>
    <mergeCell ref="C82:N82"/>
    <mergeCell ref="P82:T82"/>
    <mergeCell ref="W82:AB82"/>
    <mergeCell ref="AE82:AJ82"/>
    <mergeCell ref="AM82:AS82"/>
    <mergeCell ref="C84:N85"/>
    <mergeCell ref="P84:T85"/>
    <mergeCell ref="W84:AB85"/>
    <mergeCell ref="AE84:AJ85"/>
    <mergeCell ref="AM84:AS85"/>
  </mergeCells>
  <conditionalFormatting sqref="AX24 AV24:AV29">
    <cfRule type="expression" dxfId="42" priority="29">
      <formula>Funktion=Avstamning</formula>
    </cfRule>
  </conditionalFormatting>
  <conditionalFormatting sqref="AX31:BD33">
    <cfRule type="expression" dxfId="41" priority="28">
      <formula>Funktion=Avstamning</formula>
    </cfRule>
  </conditionalFormatting>
  <conditionalFormatting sqref="AU34:BW34">
    <cfRule type="expression" dxfId="40" priority="27">
      <formula>Funktion=Avstamning</formula>
    </cfRule>
  </conditionalFormatting>
  <conditionalFormatting sqref="AW24:AW25">
    <cfRule type="expression" dxfId="39" priority="25">
      <formula>Funktion=Avstamning</formula>
    </cfRule>
  </conditionalFormatting>
  <conditionalFormatting sqref="S11:Y11 AA19:AM21 C21:K21">
    <cfRule type="expression" dxfId="38" priority="24">
      <formula>UT_LKP_living=0</formula>
    </cfRule>
  </conditionalFormatting>
  <conditionalFormatting sqref="BG32:BW32">
    <cfRule type="expression" dxfId="37" priority="22">
      <formula>Funktion=Avstamning</formula>
    </cfRule>
  </conditionalFormatting>
  <conditionalFormatting sqref="C9:K9">
    <cfRule type="expression" dxfId="36" priority="21">
      <formula>Funktion=0</formula>
    </cfRule>
  </conditionalFormatting>
  <conditionalFormatting sqref="C11:K11">
    <cfRule type="expression" dxfId="35" priority="20">
      <formula>WP=0</formula>
    </cfRule>
  </conditionalFormatting>
  <conditionalFormatting sqref="C13:K13">
    <cfRule type="expression" dxfId="34" priority="19">
      <formula>typ.projekt=0</formula>
    </cfRule>
  </conditionalFormatting>
  <conditionalFormatting sqref="C15:K15">
    <cfRule type="expression" dxfId="33" priority="18">
      <formula>manader=0</formula>
    </cfRule>
  </conditionalFormatting>
  <conditionalFormatting sqref="C17:K17">
    <cfRule type="expression" dxfId="32" priority="17">
      <formula>vaxelkurs=0</formula>
    </cfRule>
  </conditionalFormatting>
  <conditionalFormatting sqref="S11:Y11">
    <cfRule type="expression" dxfId="31" priority="14">
      <formula>Aldersgrupp=0</formula>
    </cfRule>
  </conditionalFormatting>
  <conditionalFormatting sqref="C19:I19">
    <cfRule type="expression" dxfId="30" priority="12">
      <formula>familj=0</formula>
    </cfRule>
  </conditionalFormatting>
  <conditionalFormatting sqref="BG37:BM38">
    <cfRule type="expression" dxfId="29" priority="10">
      <formula>Funktion=Budgetering</formula>
    </cfRule>
    <cfRule type="containsText" dxfId="28" priority="11" operator="containsText" text="mycket">
      <formula>NOT(ISERROR(SEARCH("mycket",BG37)))</formula>
    </cfRule>
  </conditionalFormatting>
  <conditionalFormatting sqref="AC38">
    <cfRule type="expression" dxfId="27" priority="8">
      <formula>typ.projekt=ITN</formula>
    </cfRule>
  </conditionalFormatting>
  <conditionalFormatting sqref="M21:R21">
    <cfRule type="expression" dxfId="26" priority="7">
      <formula>typ.projekt=ITN</formula>
    </cfRule>
  </conditionalFormatting>
  <conditionalFormatting sqref="BH17:BS21 BH22">
    <cfRule type="expression" dxfId="25" priority="6">
      <formula>typ.projekt=ITN</formula>
    </cfRule>
  </conditionalFormatting>
  <conditionalFormatting sqref="AE31:AJ31">
    <cfRule type="expression" priority="5">
      <formula>$AC$38=""</formula>
    </cfRule>
  </conditionalFormatting>
  <conditionalFormatting sqref="S11:AM11">
    <cfRule type="expression" dxfId="24" priority="1">
      <formula>use.age?="Nej"</formula>
    </cfRule>
  </conditionalFormatting>
  <dataValidations count="7">
    <dataValidation type="list" showErrorMessage="1" errorTitle="Välj funktion" error="Du måste välja en funktion för budgetmallen." sqref="M9:Y9" xr:uid="{00000000-0002-0000-0100-000000000000}">
      <formula1>list.funktion</formula1>
    </dataValidation>
    <dataValidation type="list" showErrorMessage="1" errorTitle="Välj WP" error="Du måste välja ett work programme för beräkningen." sqref="M11:Q11" xr:uid="{00000000-0002-0000-0100-000001000000}">
      <formula1>list.WP</formula1>
    </dataValidation>
    <dataValidation type="list" showErrorMessage="1" errorTitle="Välj projekttyp" error="Du måste välja projekttyp för beräkningen." sqref="M13:Q13" xr:uid="{00000000-0002-0000-0100-000002000000}">
      <formula1>list.projekttyp</formula1>
    </dataValidation>
    <dataValidation allowBlank="1" errorTitle="Ange antal månader" error="Du måste ange antal månader som gäller för beräkningen." sqref="M15:Q15" xr:uid="{00000000-0002-0000-0100-000003000000}"/>
    <dataValidation type="list" showErrorMessage="1" errorTitle="Ange åldersgrupp" error="Du måste ange åldersgrupp för forskaren" sqref="AA11:AM11" xr:uid="{00000000-0002-0000-0100-000004000000}">
      <formula1>list.aldersgrupp</formula1>
    </dataValidation>
    <dataValidation type="list" sqref="M21:R21" xr:uid="{00000000-0002-0000-0100-000007000000}">
      <formula1>list.doktorandniva</formula1>
    </dataValidation>
    <dataValidation type="list" showErrorMessage="1" errorTitle="Ange familjeförhållande" error="Du måste ange om family allowance är tillämpligt eller inte." sqref="M19" xr:uid="{00000000-0002-0000-0100-000006000000}">
      <formula1>list.family</formula1>
    </dataValidation>
  </dataValidations>
  <pageMargins left="0.7" right="0.7" top="0.75" bottom="0.75" header="0.3" footer="0.3"/>
  <pageSetup paperSize="9" scale="4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BK55"/>
  <sheetViews>
    <sheetView showGridLines="0" showRowColHeaders="0" zoomScaleNormal="100" workbookViewId="0">
      <selection activeCell="AB10" sqref="AB10:AD10"/>
    </sheetView>
  </sheetViews>
  <sheetFormatPr defaultColWidth="0" defaultRowHeight="14.25" zeroHeight="1" x14ac:dyDescent="0.2"/>
  <cols>
    <col min="1" max="63" width="2" customWidth="1"/>
    <col min="64" max="16384" width="8.796875" hidden="1"/>
  </cols>
  <sheetData>
    <row r="1" spans="1:63" x14ac:dyDescent="0.2">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71" t="str">
        <f>MSCA!BW1</f>
        <v>Version: 240221</v>
      </c>
      <c r="BI1" s="101"/>
      <c r="BJ1" s="101"/>
      <c r="BK1" s="101"/>
    </row>
    <row r="2" spans="1:63" x14ac:dyDescent="0.2">
      <c r="A2" s="50"/>
      <c r="B2" s="50"/>
      <c r="C2" s="50"/>
      <c r="D2" s="50"/>
      <c r="E2" s="50"/>
      <c r="F2" s="50"/>
      <c r="G2" s="50"/>
      <c r="H2" s="50"/>
      <c r="I2" s="50"/>
      <c r="J2" s="50"/>
      <c r="K2" s="50"/>
      <c r="L2" s="50"/>
      <c r="M2" s="50"/>
      <c r="N2" s="50"/>
      <c r="O2" s="50"/>
      <c r="P2" s="50"/>
      <c r="Q2" s="50"/>
      <c r="R2" s="50"/>
      <c r="S2" s="50"/>
      <c r="T2" s="50"/>
      <c r="U2" s="50"/>
      <c r="V2" s="50"/>
      <c r="W2" s="50"/>
      <c r="X2" s="50"/>
      <c r="Y2" s="50"/>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row>
    <row r="3" spans="1:63" ht="14.25" customHeight="1" x14ac:dyDescent="0.2">
      <c r="A3" s="50"/>
      <c r="B3" s="21"/>
      <c r="C3" s="204" t="s">
        <v>109</v>
      </c>
      <c r="D3" s="204"/>
      <c r="E3" s="204"/>
      <c r="F3" s="204"/>
      <c r="G3" s="204"/>
      <c r="H3" s="204"/>
      <c r="I3" s="204"/>
      <c r="J3" s="204"/>
      <c r="K3" s="204"/>
      <c r="L3" s="204"/>
      <c r="M3" s="204"/>
      <c r="N3" s="204"/>
      <c r="O3" s="204"/>
      <c r="P3" s="204"/>
      <c r="Q3" s="204"/>
      <c r="R3" s="204"/>
      <c r="S3" s="204"/>
      <c r="T3" s="204"/>
      <c r="U3" s="204"/>
      <c r="V3" s="204"/>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3"/>
      <c r="BE3" s="43"/>
      <c r="BF3" s="43"/>
      <c r="BG3" s="43"/>
      <c r="BH3" s="43"/>
      <c r="BI3" s="101"/>
      <c r="BJ3" s="101"/>
      <c r="BK3" s="101"/>
    </row>
    <row r="4" spans="1:63" ht="14.25" customHeight="1" x14ac:dyDescent="0.2">
      <c r="A4" s="50"/>
      <c r="B4" s="21"/>
      <c r="C4" s="204"/>
      <c r="D4" s="204"/>
      <c r="E4" s="204"/>
      <c r="F4" s="204"/>
      <c r="G4" s="204"/>
      <c r="H4" s="204"/>
      <c r="I4" s="204"/>
      <c r="J4" s="204"/>
      <c r="K4" s="204"/>
      <c r="L4" s="204"/>
      <c r="M4" s="204"/>
      <c r="N4" s="204"/>
      <c r="O4" s="204"/>
      <c r="P4" s="204"/>
      <c r="Q4" s="204"/>
      <c r="R4" s="204"/>
      <c r="S4" s="204"/>
      <c r="T4" s="204"/>
      <c r="U4" s="204"/>
      <c r="V4" s="204"/>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3"/>
      <c r="BE4" s="43"/>
      <c r="BF4" s="43"/>
      <c r="BG4" s="43"/>
      <c r="BH4" s="43"/>
      <c r="BI4" s="101"/>
      <c r="BJ4" s="101"/>
      <c r="BK4" s="101"/>
    </row>
    <row r="5" spans="1:63" ht="15.75" thickBot="1" x14ac:dyDescent="0.25">
      <c r="A5" s="50"/>
      <c r="B5" s="60"/>
      <c r="C5" s="61"/>
      <c r="D5" s="50"/>
      <c r="E5" s="50"/>
      <c r="F5" s="50"/>
      <c r="G5" s="50"/>
      <c r="H5" s="50"/>
      <c r="I5" s="50"/>
      <c r="J5" s="50"/>
      <c r="K5" s="50"/>
      <c r="L5" s="50"/>
      <c r="M5" s="50"/>
      <c r="N5" s="50"/>
      <c r="O5" s="50"/>
      <c r="P5" s="50"/>
      <c r="Q5" s="50"/>
      <c r="R5" s="50"/>
      <c r="S5" s="50"/>
      <c r="T5" s="50"/>
      <c r="U5" s="50"/>
      <c r="V5" s="50"/>
      <c r="W5" s="50"/>
      <c r="X5" s="50"/>
      <c r="Y5" s="50"/>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row>
    <row r="6" spans="1:63" ht="15" x14ac:dyDescent="0.2">
      <c r="A6" s="50"/>
      <c r="B6" s="60"/>
      <c r="C6" s="61"/>
      <c r="D6" s="50"/>
      <c r="E6" s="50"/>
      <c r="F6" s="50"/>
      <c r="G6" s="50"/>
      <c r="H6" s="50"/>
      <c r="I6" s="50"/>
      <c r="J6" s="50"/>
      <c r="K6" s="50"/>
      <c r="L6" s="50"/>
      <c r="M6" s="50"/>
      <c r="N6" s="50"/>
      <c r="O6" s="50"/>
      <c r="P6" s="50"/>
      <c r="Q6" s="50"/>
      <c r="R6" s="50"/>
      <c r="S6" s="50"/>
      <c r="T6" s="50"/>
      <c r="U6" s="50"/>
      <c r="V6" s="50"/>
      <c r="W6" s="50"/>
      <c r="X6" s="50"/>
      <c r="Y6" s="50"/>
      <c r="Z6" s="101"/>
      <c r="AA6" s="101"/>
      <c r="AB6" s="169" t="s">
        <v>115</v>
      </c>
      <c r="AC6" s="101"/>
      <c r="AD6" s="101"/>
      <c r="AE6" s="101"/>
      <c r="AF6" s="101"/>
      <c r="AG6" s="101"/>
      <c r="AH6" s="101"/>
      <c r="AI6" s="101"/>
      <c r="AJ6" s="101"/>
      <c r="AK6" s="101"/>
      <c r="AL6" s="101"/>
      <c r="AM6" s="101"/>
      <c r="AN6" s="101"/>
      <c r="AO6" s="101"/>
      <c r="AP6" s="101"/>
      <c r="AQ6" s="101"/>
      <c r="AR6" s="102" t="s">
        <v>115</v>
      </c>
      <c r="AS6" s="101"/>
      <c r="AT6" s="101"/>
      <c r="AU6" s="101"/>
      <c r="AV6" s="101"/>
      <c r="AW6" s="101"/>
      <c r="AX6" s="101"/>
      <c r="AY6" s="101"/>
      <c r="AZ6" s="101"/>
      <c r="BA6" s="101"/>
      <c r="BB6" s="150"/>
      <c r="BC6" s="151"/>
      <c r="BD6" s="151"/>
      <c r="BE6" s="151"/>
      <c r="BF6" s="151"/>
      <c r="BG6" s="151"/>
      <c r="BH6" s="152"/>
      <c r="BI6" s="101"/>
      <c r="BJ6" s="101"/>
      <c r="BK6" s="101"/>
    </row>
    <row r="7" spans="1:63" x14ac:dyDescent="0.2">
      <c r="A7" s="50"/>
      <c r="B7" s="60"/>
      <c r="C7" s="103"/>
      <c r="D7" s="103"/>
      <c r="E7" s="103"/>
      <c r="F7" s="103"/>
      <c r="G7" s="103"/>
      <c r="H7" s="103"/>
      <c r="I7" s="103"/>
      <c r="J7" s="103"/>
      <c r="K7" s="50"/>
      <c r="L7" s="50"/>
      <c r="M7" s="50"/>
      <c r="N7" s="50"/>
      <c r="O7" s="50"/>
      <c r="P7" s="50"/>
      <c r="Q7" s="50"/>
      <c r="R7" s="50"/>
      <c r="S7" s="50"/>
      <c r="T7" s="50"/>
      <c r="U7" s="50"/>
      <c r="V7" s="50"/>
      <c r="W7" s="50"/>
      <c r="X7" s="50"/>
      <c r="Y7" s="62"/>
      <c r="Z7" s="101"/>
      <c r="AA7" s="101"/>
      <c r="AB7" s="169" t="s">
        <v>135</v>
      </c>
      <c r="AC7" s="50"/>
      <c r="AD7" s="50"/>
      <c r="AE7" s="50"/>
      <c r="AF7" s="50"/>
      <c r="AG7" s="50"/>
      <c r="AH7" s="50"/>
      <c r="AI7" s="50"/>
      <c r="AJ7" s="50"/>
      <c r="AK7" s="50"/>
      <c r="AL7" s="50"/>
      <c r="AM7" s="286" t="s">
        <v>116</v>
      </c>
      <c r="AN7" s="286"/>
      <c r="AO7" s="286"/>
      <c r="AP7" s="286"/>
      <c r="AQ7" s="286"/>
      <c r="AR7" s="286"/>
      <c r="AS7" s="50"/>
      <c r="AT7" s="50"/>
      <c r="AU7" s="229" t="s">
        <v>98</v>
      </c>
      <c r="AV7" s="229"/>
      <c r="AW7" s="229"/>
      <c r="AX7" s="229"/>
      <c r="AY7" s="229"/>
      <c r="AZ7" s="229"/>
      <c r="BA7" s="101"/>
      <c r="BB7" s="153"/>
      <c r="BC7" s="154"/>
      <c r="BD7" s="154"/>
      <c r="BE7" s="154"/>
      <c r="BF7" s="154"/>
      <c r="BG7" s="154"/>
      <c r="BH7" s="155"/>
      <c r="BI7" s="101"/>
      <c r="BJ7" s="101"/>
      <c r="BK7" s="101"/>
    </row>
    <row r="8" spans="1:63" x14ac:dyDescent="0.2">
      <c r="A8" s="50"/>
      <c r="B8" s="60"/>
      <c r="C8" s="103"/>
      <c r="D8" s="103"/>
      <c r="E8" s="103"/>
      <c r="F8" s="103"/>
      <c r="G8" s="103"/>
      <c r="H8" s="103"/>
      <c r="I8" s="103"/>
      <c r="J8" s="103"/>
      <c r="K8" s="50"/>
      <c r="L8" s="50"/>
      <c r="M8" s="50"/>
      <c r="N8" s="50"/>
      <c r="O8" s="50"/>
      <c r="P8" s="50"/>
      <c r="Q8" s="50"/>
      <c r="R8" s="50"/>
      <c r="S8" s="229" t="s">
        <v>25</v>
      </c>
      <c r="T8" s="229"/>
      <c r="U8" s="229"/>
      <c r="V8" s="229"/>
      <c r="W8" s="229"/>
      <c r="X8" s="229"/>
      <c r="Y8" s="229"/>
      <c r="Z8" s="101"/>
      <c r="AA8" s="101"/>
      <c r="AB8" s="169" t="s">
        <v>96</v>
      </c>
      <c r="AC8" s="50"/>
      <c r="AD8" s="50"/>
      <c r="AE8" s="50"/>
      <c r="AF8" s="50"/>
      <c r="AG8" s="50"/>
      <c r="AH8" s="50"/>
      <c r="AI8" s="50"/>
      <c r="AJ8" s="50"/>
      <c r="AK8" s="50"/>
      <c r="AL8" s="50"/>
      <c r="AM8" s="286" t="s">
        <v>97</v>
      </c>
      <c r="AN8" s="286"/>
      <c r="AO8" s="286"/>
      <c r="AP8" s="286"/>
      <c r="AQ8" s="286"/>
      <c r="AR8" s="286"/>
      <c r="AS8" s="50"/>
      <c r="AT8" s="50"/>
      <c r="AU8" s="50"/>
      <c r="AV8" s="50"/>
      <c r="AW8" s="50"/>
      <c r="AX8" s="50"/>
      <c r="AY8" s="50"/>
      <c r="AZ8" s="97" t="s">
        <v>102</v>
      </c>
      <c r="BA8" s="101"/>
      <c r="BB8" s="153"/>
      <c r="BC8" s="154"/>
      <c r="BD8" s="154"/>
      <c r="BE8" s="154"/>
      <c r="BF8" s="154"/>
      <c r="BG8" s="154"/>
      <c r="BH8" s="155"/>
      <c r="BI8" s="101"/>
      <c r="BJ8" s="101"/>
      <c r="BK8" s="101"/>
    </row>
    <row r="9" spans="1:63" ht="15" thickBot="1" x14ac:dyDescent="0.25">
      <c r="A9" s="50"/>
      <c r="B9" s="60"/>
      <c r="C9" s="50"/>
      <c r="D9" s="50"/>
      <c r="E9" s="50"/>
      <c r="F9" s="50"/>
      <c r="G9" s="50"/>
      <c r="H9" s="50"/>
      <c r="I9" s="50"/>
      <c r="J9" s="50"/>
      <c r="K9" s="50"/>
      <c r="L9" s="50"/>
      <c r="M9" s="50"/>
      <c r="N9" s="50"/>
      <c r="O9" s="50"/>
      <c r="P9" s="50"/>
      <c r="Q9" s="50"/>
      <c r="R9" s="50"/>
      <c r="S9" s="50"/>
      <c r="T9" s="50"/>
      <c r="U9" s="50"/>
      <c r="V9" s="50"/>
      <c r="W9" s="50"/>
      <c r="X9" s="50"/>
      <c r="Y9" s="50"/>
      <c r="Z9" s="101"/>
      <c r="AA9" s="101"/>
      <c r="AB9" s="50"/>
      <c r="AC9" s="50"/>
      <c r="AD9" s="50"/>
      <c r="AE9" s="50"/>
      <c r="AF9" s="50"/>
      <c r="AG9" s="50"/>
      <c r="AH9" s="50"/>
      <c r="AI9" s="50"/>
      <c r="AJ9" s="50"/>
      <c r="AK9" s="50"/>
      <c r="AL9" s="50"/>
      <c r="AM9" s="105"/>
      <c r="AN9" s="105"/>
      <c r="AO9" s="105"/>
      <c r="AP9" s="105"/>
      <c r="AQ9" s="105"/>
      <c r="AR9" s="105"/>
      <c r="AS9" s="50"/>
      <c r="AT9" s="50"/>
      <c r="AU9" s="50"/>
      <c r="AV9" s="50"/>
      <c r="AW9" s="50"/>
      <c r="AX9" s="50"/>
      <c r="AY9" s="50"/>
      <c r="AZ9" s="50"/>
      <c r="BA9" s="101"/>
      <c r="BB9" s="153"/>
      <c r="BC9" s="154"/>
      <c r="BD9" s="154"/>
      <c r="BE9" s="154"/>
      <c r="BF9" s="154"/>
      <c r="BG9" s="154"/>
      <c r="BH9" s="155"/>
      <c r="BI9" s="101"/>
      <c r="BJ9" s="101"/>
      <c r="BK9" s="101"/>
    </row>
    <row r="10" spans="1:63" ht="15.75" thickBot="1" x14ac:dyDescent="0.25">
      <c r="A10" s="57"/>
      <c r="B10" s="73"/>
      <c r="C10" s="288" t="s">
        <v>145</v>
      </c>
      <c r="D10" s="288"/>
      <c r="E10" s="288"/>
      <c r="F10" s="288"/>
      <c r="G10" s="288"/>
      <c r="H10" s="288"/>
      <c r="I10" s="288"/>
      <c r="J10" s="288"/>
      <c r="K10" s="123"/>
      <c r="L10" s="123"/>
      <c r="M10" s="123"/>
      <c r="N10" s="123"/>
      <c r="O10" s="123"/>
      <c r="P10" s="123"/>
      <c r="Q10" s="124"/>
      <c r="R10" s="124"/>
      <c r="S10" s="289">
        <f>((UT_living_allowance*UT_koeficient)+UT_mobility_allowance+IF(familj="ja",UT_family_allowance,0))*manader*vaxelkurs</f>
        <v>2746915.2</v>
      </c>
      <c r="T10" s="289"/>
      <c r="U10" s="289"/>
      <c r="V10" s="289"/>
      <c r="W10" s="289"/>
      <c r="X10" s="289"/>
      <c r="Y10" s="289"/>
      <c r="Z10" s="121"/>
      <c r="AA10" s="121"/>
      <c r="AB10" s="276"/>
      <c r="AC10" s="277"/>
      <c r="AD10" s="278"/>
      <c r="AE10" s="106"/>
      <c r="AF10" s="106"/>
      <c r="AG10" s="106"/>
      <c r="AH10" s="106"/>
      <c r="AI10" s="106"/>
      <c r="AJ10" s="106"/>
      <c r="AK10" s="106"/>
      <c r="AL10" s="106"/>
      <c r="AM10" s="258">
        <f>S10*AB10</f>
        <v>0</v>
      </c>
      <c r="AN10" s="258"/>
      <c r="AO10" s="258"/>
      <c r="AP10" s="258"/>
      <c r="AQ10" s="258"/>
      <c r="AR10" s="258"/>
      <c r="AS10" s="106"/>
      <c r="AT10" s="106"/>
      <c r="AU10" s="290">
        <f>S10+AM10</f>
        <v>2746915.2</v>
      </c>
      <c r="AV10" s="291"/>
      <c r="AW10" s="291"/>
      <c r="AX10" s="291"/>
      <c r="AY10" s="291"/>
      <c r="AZ10" s="291"/>
      <c r="BA10" s="101"/>
      <c r="BB10" s="153"/>
      <c r="BC10" s="154"/>
      <c r="BD10" s="154"/>
      <c r="BE10" s="154"/>
      <c r="BF10" s="154"/>
      <c r="BG10" s="154"/>
      <c r="BH10" s="155"/>
      <c r="BI10" s="101"/>
      <c r="BJ10" s="101"/>
      <c r="BK10" s="101"/>
    </row>
    <row r="11" spans="1:63" ht="6" customHeight="1" x14ac:dyDescent="0.2">
      <c r="A11" s="57"/>
      <c r="B11" s="73"/>
      <c r="C11" s="92"/>
      <c r="D11" s="92"/>
      <c r="E11" s="92"/>
      <c r="F11" s="92"/>
      <c r="G11" s="92"/>
      <c r="H11" s="92"/>
      <c r="I11" s="92"/>
      <c r="J11" s="92"/>
      <c r="K11" s="66"/>
      <c r="L11" s="66"/>
      <c r="M11" s="66"/>
      <c r="N11" s="66"/>
      <c r="O11" s="66"/>
      <c r="P11" s="66"/>
      <c r="Q11" s="88"/>
      <c r="R11" s="88"/>
      <c r="S11" s="88"/>
      <c r="T11" s="88"/>
      <c r="U11" s="88"/>
      <c r="V11" s="88"/>
      <c r="W11" s="88"/>
      <c r="X11" s="88"/>
      <c r="Y11" s="88"/>
      <c r="Z11" s="101"/>
      <c r="AA11" s="101"/>
      <c r="AB11" s="101"/>
      <c r="AC11" s="101"/>
      <c r="AD11" s="101"/>
      <c r="AE11" s="50"/>
      <c r="AF11" s="50"/>
      <c r="AG11" s="50"/>
      <c r="AH11" s="50"/>
      <c r="AI11" s="50"/>
      <c r="AJ11" s="50"/>
      <c r="AK11" s="50"/>
      <c r="AL11" s="50"/>
      <c r="AM11" s="107"/>
      <c r="AN11" s="107"/>
      <c r="AO11" s="107"/>
      <c r="AP11" s="107"/>
      <c r="AQ11" s="107"/>
      <c r="AR11" s="107"/>
      <c r="AS11" s="50"/>
      <c r="AT11" s="50"/>
      <c r="AU11" s="75"/>
      <c r="AV11" s="50"/>
      <c r="AW11" s="50"/>
      <c r="AX11" s="50"/>
      <c r="AY11" s="50"/>
      <c r="AZ11" s="50"/>
      <c r="BA11" s="101"/>
      <c r="BB11" s="153"/>
      <c r="BC11" s="154"/>
      <c r="BD11" s="154"/>
      <c r="BE11" s="154"/>
      <c r="BF11" s="154"/>
      <c r="BG11" s="154"/>
      <c r="BH11" s="155"/>
      <c r="BI11" s="101"/>
      <c r="BJ11" s="101"/>
      <c r="BK11" s="101"/>
    </row>
    <row r="12" spans="1:63" ht="15" thickBot="1" x14ac:dyDescent="0.25">
      <c r="A12" s="57"/>
      <c r="B12" s="73"/>
      <c r="C12" s="101"/>
      <c r="D12" s="125"/>
      <c r="E12" s="125"/>
      <c r="F12" s="125"/>
      <c r="G12" s="125"/>
      <c r="H12" s="125"/>
      <c r="I12" s="125"/>
      <c r="J12" s="125"/>
      <c r="K12" s="125"/>
      <c r="L12" s="125"/>
      <c r="M12" s="125"/>
      <c r="N12" s="125"/>
      <c r="O12" s="125"/>
      <c r="P12" s="125"/>
      <c r="Q12" s="125"/>
      <c r="R12" s="125"/>
      <c r="S12" s="125"/>
      <c r="T12" s="125"/>
      <c r="U12" s="125"/>
      <c r="V12" s="125"/>
      <c r="W12" s="125"/>
      <c r="X12" s="125"/>
      <c r="Y12" s="126" t="s">
        <v>110</v>
      </c>
      <c r="Z12" s="125"/>
      <c r="AA12" s="125"/>
      <c r="AB12" s="170"/>
      <c r="AC12" s="170"/>
      <c r="AD12" s="170"/>
      <c r="AE12" s="50"/>
      <c r="AF12" s="50"/>
      <c r="AG12" s="50"/>
      <c r="AH12" s="50"/>
      <c r="AI12" s="50"/>
      <c r="AJ12" s="50"/>
      <c r="AK12" s="50"/>
      <c r="AL12" s="50"/>
      <c r="AM12" s="107"/>
      <c r="AN12" s="105"/>
      <c r="AO12" s="105"/>
      <c r="AP12" s="105"/>
      <c r="AQ12" s="105"/>
      <c r="AR12" s="105"/>
      <c r="AS12" s="50"/>
      <c r="AT12" s="50"/>
      <c r="AU12" s="50"/>
      <c r="AV12" s="50"/>
      <c r="AW12" s="50"/>
      <c r="AX12" s="50"/>
      <c r="AY12" s="50"/>
      <c r="AZ12" s="50"/>
      <c r="BA12" s="101"/>
      <c r="BB12" s="153"/>
      <c r="BC12" s="154"/>
      <c r="BD12" s="154"/>
      <c r="BE12" s="154"/>
      <c r="BF12" s="154"/>
      <c r="BG12" s="154"/>
      <c r="BH12" s="155"/>
      <c r="BI12" s="101"/>
      <c r="BJ12" s="101"/>
      <c r="BK12" s="101"/>
    </row>
    <row r="13" spans="1:63" ht="15.75" thickBot="1" x14ac:dyDescent="0.25">
      <c r="A13" s="57"/>
      <c r="B13" s="73"/>
      <c r="C13" s="281" t="s">
        <v>111</v>
      </c>
      <c r="D13" s="281"/>
      <c r="E13" s="281"/>
      <c r="F13" s="281"/>
      <c r="G13" s="281"/>
      <c r="H13" s="281"/>
      <c r="I13" s="281"/>
      <c r="J13" s="281"/>
      <c r="K13" s="281"/>
      <c r="L13" s="281"/>
      <c r="M13" s="128"/>
      <c r="N13" s="280"/>
      <c r="O13" s="280"/>
      <c r="P13" s="280"/>
      <c r="Q13" s="280"/>
      <c r="R13" s="129"/>
      <c r="S13" s="275">
        <f>IF(bruttolon&gt;Bidrag.bruttolon,(bruttolon-Bidrag.bruttolon)*(100%+UT_LKP_living)*manader,0)</f>
        <v>0</v>
      </c>
      <c r="T13" s="275"/>
      <c r="U13" s="275"/>
      <c r="V13" s="275"/>
      <c r="W13" s="275"/>
      <c r="X13" s="275"/>
      <c r="Y13" s="275"/>
      <c r="Z13" s="130"/>
      <c r="AA13" s="130"/>
      <c r="AB13" s="276"/>
      <c r="AC13" s="277"/>
      <c r="AD13" s="278"/>
      <c r="AE13" s="108"/>
      <c r="AF13" s="108"/>
      <c r="AG13" s="108"/>
      <c r="AH13" s="108"/>
      <c r="AI13" s="108"/>
      <c r="AJ13" s="108"/>
      <c r="AK13" s="108"/>
      <c r="AL13" s="108"/>
      <c r="AM13" s="279">
        <f>S13*AB13</f>
        <v>0</v>
      </c>
      <c r="AN13" s="279"/>
      <c r="AO13" s="279"/>
      <c r="AP13" s="279"/>
      <c r="AQ13" s="279"/>
      <c r="AR13" s="279"/>
      <c r="AS13" s="108"/>
      <c r="AT13" s="108"/>
      <c r="AU13" s="270">
        <f>S13+AM13</f>
        <v>0</v>
      </c>
      <c r="AV13" s="270"/>
      <c r="AW13" s="270"/>
      <c r="AX13" s="270"/>
      <c r="AY13" s="270"/>
      <c r="AZ13" s="270"/>
      <c r="BA13" s="101"/>
      <c r="BB13" s="153"/>
      <c r="BC13" s="154"/>
      <c r="BD13" s="154"/>
      <c r="BE13" s="154"/>
      <c r="BF13" s="154"/>
      <c r="BG13" s="154"/>
      <c r="BH13" s="155"/>
      <c r="BI13" s="101"/>
      <c r="BJ13" s="101"/>
      <c r="BK13" s="101"/>
    </row>
    <row r="14" spans="1:63" x14ac:dyDescent="0.2">
      <c r="A14" s="57"/>
      <c r="B14" s="73"/>
      <c r="C14" s="127" t="str">
        <f>IF(bruttolon&lt;Bidrag.bruttolon,"Bidraget till bruttolönen är "&amp;Bidrag.bruttolon&amp;" kr och ingår i ''Allowances (alla)'' lönedelar utöver det läggs till på rad 2","Lönekostnader utöver bidraget från EU")</f>
        <v>Bidraget till bruttolönen är 40318 kr och ingår i ''Allowances (alla)'' lönedelar utöver det läggs till på rad 2</v>
      </c>
      <c r="D14" s="109"/>
      <c r="E14" s="109"/>
      <c r="F14" s="109"/>
      <c r="G14" s="109"/>
      <c r="H14" s="109"/>
      <c r="I14" s="109"/>
      <c r="J14" s="109"/>
      <c r="K14" s="109"/>
      <c r="L14" s="109"/>
      <c r="M14" s="109"/>
      <c r="N14" s="109"/>
      <c r="O14" s="109"/>
      <c r="P14" s="109"/>
      <c r="Q14" s="131"/>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271"/>
      <c r="AV14" s="271"/>
      <c r="AW14" s="271"/>
      <c r="AX14" s="271"/>
      <c r="AY14" s="271"/>
      <c r="AZ14" s="271"/>
      <c r="BA14" s="101"/>
      <c r="BB14" s="153"/>
      <c r="BC14" s="154"/>
      <c r="BD14" s="154"/>
      <c r="BE14" s="154"/>
      <c r="BF14" s="154"/>
      <c r="BG14" s="154"/>
      <c r="BH14" s="155"/>
      <c r="BI14" s="101"/>
      <c r="BJ14" s="101"/>
      <c r="BK14" s="101"/>
    </row>
    <row r="15" spans="1:63" ht="6" customHeight="1" x14ac:dyDescent="0.2">
      <c r="A15" s="57"/>
      <c r="B15" s="73"/>
      <c r="C15" s="92"/>
      <c r="D15" s="92"/>
      <c r="E15" s="92"/>
      <c r="F15" s="92"/>
      <c r="G15" s="92"/>
      <c r="H15" s="92"/>
      <c r="I15" s="92"/>
      <c r="J15" s="92"/>
      <c r="K15" s="66"/>
      <c r="L15" s="66"/>
      <c r="M15" s="66"/>
      <c r="N15" s="66"/>
      <c r="O15" s="66"/>
      <c r="P15" s="66"/>
      <c r="Q15" s="88"/>
      <c r="R15" s="88"/>
      <c r="S15" s="88"/>
      <c r="T15" s="88"/>
      <c r="U15" s="88"/>
      <c r="V15" s="88"/>
      <c r="W15" s="88"/>
      <c r="X15" s="88"/>
      <c r="Y15" s="88"/>
      <c r="Z15" s="101"/>
      <c r="AA15" s="101"/>
      <c r="AB15" s="101"/>
      <c r="AC15" s="101"/>
      <c r="AD15" s="101"/>
      <c r="AE15" s="50"/>
      <c r="AF15" s="50"/>
      <c r="AG15" s="50"/>
      <c r="AH15" s="50"/>
      <c r="AI15" s="50"/>
      <c r="AJ15" s="50"/>
      <c r="AK15" s="50"/>
      <c r="AL15" s="50"/>
      <c r="AM15" s="107"/>
      <c r="AN15" s="107"/>
      <c r="AO15" s="107"/>
      <c r="AP15" s="107"/>
      <c r="AQ15" s="107"/>
      <c r="AR15" s="107"/>
      <c r="AS15" s="50"/>
      <c r="AT15" s="50"/>
      <c r="AU15" s="75"/>
      <c r="AV15" s="50"/>
      <c r="AW15" s="50"/>
      <c r="AX15" s="50"/>
      <c r="AY15" s="50"/>
      <c r="AZ15" s="50"/>
      <c r="BA15" s="101"/>
      <c r="BB15" s="153"/>
      <c r="BC15" s="154"/>
      <c r="BD15" s="154"/>
      <c r="BE15" s="154"/>
      <c r="BF15" s="154"/>
      <c r="BG15" s="154"/>
      <c r="BH15" s="155"/>
      <c r="BI15" s="101"/>
      <c r="BJ15" s="101"/>
      <c r="BK15" s="101"/>
    </row>
    <row r="16" spans="1:63" x14ac:dyDescent="0.2">
      <c r="A16" s="57"/>
      <c r="B16" s="73"/>
      <c r="C16" s="287" t="s">
        <v>105</v>
      </c>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50"/>
      <c r="AF16" s="50"/>
      <c r="AG16" s="50"/>
      <c r="AH16" s="50"/>
      <c r="AI16" s="50"/>
      <c r="AJ16" s="50"/>
      <c r="AK16" s="50"/>
      <c r="AL16" s="50"/>
      <c r="AM16" s="107"/>
      <c r="AN16" s="105"/>
      <c r="AO16" s="105"/>
      <c r="AP16" s="105"/>
      <c r="AQ16" s="105"/>
      <c r="AR16" s="105"/>
      <c r="AS16" s="50"/>
      <c r="AT16" s="50"/>
      <c r="AU16" s="50"/>
      <c r="AV16" s="50"/>
      <c r="AW16" s="50"/>
      <c r="AX16" s="50"/>
      <c r="AY16" s="50"/>
      <c r="AZ16" s="50"/>
      <c r="BA16" s="101"/>
      <c r="BB16" s="153"/>
      <c r="BC16" s="154"/>
      <c r="BD16" s="154"/>
      <c r="BE16" s="154"/>
      <c r="BF16" s="154"/>
      <c r="BG16" s="154"/>
      <c r="BH16" s="155"/>
      <c r="BI16" s="101"/>
      <c r="BJ16" s="101"/>
      <c r="BK16" s="101"/>
    </row>
    <row r="17" spans="1:63" ht="15" x14ac:dyDescent="0.2">
      <c r="A17" s="57"/>
      <c r="B17" s="7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106"/>
      <c r="AF17" s="106"/>
      <c r="AG17" s="106"/>
      <c r="AH17" s="106"/>
      <c r="AI17" s="106"/>
      <c r="AJ17" s="106"/>
      <c r="AK17" s="106"/>
      <c r="AL17" s="106"/>
      <c r="AM17" s="258"/>
      <c r="AN17" s="258"/>
      <c r="AO17" s="258"/>
      <c r="AP17" s="258"/>
      <c r="AQ17" s="258"/>
      <c r="AR17" s="258"/>
      <c r="AS17" s="106"/>
      <c r="AT17" s="273">
        <v>0</v>
      </c>
      <c r="AU17" s="273"/>
      <c r="AV17" s="273"/>
      <c r="AW17" s="273"/>
      <c r="AX17" s="273"/>
      <c r="AY17" s="273"/>
      <c r="AZ17" s="273"/>
      <c r="BA17" s="101"/>
      <c r="BB17" s="153"/>
      <c r="BC17" s="154"/>
      <c r="BD17" s="154"/>
      <c r="BE17" s="154"/>
      <c r="BF17" s="154"/>
      <c r="BG17" s="154"/>
      <c r="BH17" s="155"/>
      <c r="BI17" s="101"/>
      <c r="BJ17" s="101"/>
      <c r="BK17" s="101"/>
    </row>
    <row r="18" spans="1:63" ht="15" x14ac:dyDescent="0.2">
      <c r="A18" s="57"/>
      <c r="B18" s="7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50"/>
      <c r="AF18" s="50"/>
      <c r="AG18" s="50"/>
      <c r="AH18" s="50"/>
      <c r="AI18" s="50"/>
      <c r="AJ18" s="50"/>
      <c r="AK18" s="50"/>
      <c r="AL18" s="50"/>
      <c r="AM18" s="107"/>
      <c r="AN18" s="105"/>
      <c r="AO18" s="105"/>
      <c r="AP18" s="105"/>
      <c r="AQ18" s="105"/>
      <c r="AR18" s="105"/>
      <c r="AS18" s="50"/>
      <c r="AT18" s="273">
        <v>0</v>
      </c>
      <c r="AU18" s="273"/>
      <c r="AV18" s="273"/>
      <c r="AW18" s="273"/>
      <c r="AX18" s="273"/>
      <c r="AY18" s="273"/>
      <c r="AZ18" s="273"/>
      <c r="BA18" s="101"/>
      <c r="BB18" s="153"/>
      <c r="BC18" s="154"/>
      <c r="BD18" s="154"/>
      <c r="BE18" s="154"/>
      <c r="BF18" s="154"/>
      <c r="BG18" s="154"/>
      <c r="BH18" s="155"/>
      <c r="BI18" s="101"/>
      <c r="BJ18" s="101"/>
      <c r="BK18" s="101"/>
    </row>
    <row r="19" spans="1:63" ht="15" x14ac:dyDescent="0.2">
      <c r="A19" s="57"/>
      <c r="B19" s="7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106"/>
      <c r="AF19" s="106"/>
      <c r="AG19" s="106"/>
      <c r="AH19" s="106"/>
      <c r="AI19" s="106"/>
      <c r="AJ19" s="106"/>
      <c r="AK19" s="106"/>
      <c r="AL19" s="106"/>
      <c r="AM19" s="258"/>
      <c r="AN19" s="258"/>
      <c r="AO19" s="258"/>
      <c r="AP19" s="258"/>
      <c r="AQ19" s="258"/>
      <c r="AR19" s="258"/>
      <c r="AS19" s="106"/>
      <c r="AT19" s="273">
        <v>0</v>
      </c>
      <c r="AU19" s="273"/>
      <c r="AV19" s="273"/>
      <c r="AW19" s="273"/>
      <c r="AX19" s="273"/>
      <c r="AY19" s="273"/>
      <c r="AZ19" s="273"/>
      <c r="BA19" s="101"/>
      <c r="BB19" s="153"/>
      <c r="BC19" s="154"/>
      <c r="BD19" s="154"/>
      <c r="BE19" s="154"/>
      <c r="BF19" s="154"/>
      <c r="BG19" s="154"/>
      <c r="BH19" s="155"/>
      <c r="BI19" s="101"/>
      <c r="BJ19" s="101"/>
      <c r="BK19" s="101"/>
    </row>
    <row r="20" spans="1:63" ht="15" x14ac:dyDescent="0.2">
      <c r="A20" s="57"/>
      <c r="B20" s="7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50"/>
      <c r="AF20" s="50"/>
      <c r="AG20" s="50"/>
      <c r="AH20" s="50"/>
      <c r="AI20" s="50"/>
      <c r="AJ20" s="50"/>
      <c r="AK20" s="50"/>
      <c r="AL20" s="50"/>
      <c r="AM20" s="107"/>
      <c r="AN20" s="105"/>
      <c r="AO20" s="105"/>
      <c r="AP20" s="105"/>
      <c r="AQ20" s="105"/>
      <c r="AR20" s="105"/>
      <c r="AS20" s="50"/>
      <c r="AT20" s="273">
        <v>0</v>
      </c>
      <c r="AU20" s="273"/>
      <c r="AV20" s="273"/>
      <c r="AW20" s="273"/>
      <c r="AX20" s="273"/>
      <c r="AY20" s="273"/>
      <c r="AZ20" s="273"/>
      <c r="BA20" s="101"/>
      <c r="BB20" s="153"/>
      <c r="BC20" s="154"/>
      <c r="BD20" s="154"/>
      <c r="BE20" s="154"/>
      <c r="BF20" s="154"/>
      <c r="BG20" s="154"/>
      <c r="BH20" s="155"/>
      <c r="BI20" s="101"/>
      <c r="BJ20" s="101"/>
      <c r="BK20" s="101"/>
    </row>
    <row r="21" spans="1:63" ht="15" x14ac:dyDescent="0.2">
      <c r="A21" s="57"/>
      <c r="B21" s="7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106"/>
      <c r="AF21" s="106"/>
      <c r="AG21" s="106"/>
      <c r="AH21" s="106"/>
      <c r="AI21" s="106"/>
      <c r="AJ21" s="106"/>
      <c r="AK21" s="106"/>
      <c r="AL21" s="106"/>
      <c r="AM21" s="258"/>
      <c r="AN21" s="258"/>
      <c r="AO21" s="258"/>
      <c r="AP21" s="258"/>
      <c r="AQ21" s="258"/>
      <c r="AR21" s="258"/>
      <c r="AS21" s="106"/>
      <c r="AT21" s="273">
        <v>0</v>
      </c>
      <c r="AU21" s="273"/>
      <c r="AV21" s="273"/>
      <c r="AW21" s="273"/>
      <c r="AX21" s="273"/>
      <c r="AY21" s="273"/>
      <c r="AZ21" s="273"/>
      <c r="BA21" s="101"/>
      <c r="BB21" s="153"/>
      <c r="BC21" s="154"/>
      <c r="BD21" s="154"/>
      <c r="BE21" s="154"/>
      <c r="BF21" s="154"/>
      <c r="BG21" s="154"/>
      <c r="BH21" s="155"/>
      <c r="BI21" s="101"/>
      <c r="BJ21" s="101"/>
      <c r="BK21" s="101"/>
    </row>
    <row r="22" spans="1:63" ht="15" x14ac:dyDescent="0.2">
      <c r="A22" s="57"/>
      <c r="B22" s="7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50"/>
      <c r="AF22" s="50"/>
      <c r="AG22" s="50"/>
      <c r="AH22" s="50"/>
      <c r="AI22" s="50"/>
      <c r="AJ22" s="50"/>
      <c r="AK22" s="50"/>
      <c r="AL22" s="50"/>
      <c r="AM22" s="105"/>
      <c r="AN22" s="105"/>
      <c r="AO22" s="105"/>
      <c r="AP22" s="105"/>
      <c r="AQ22" s="105"/>
      <c r="AR22" s="105"/>
      <c r="AS22" s="50"/>
      <c r="AT22" s="273">
        <v>0</v>
      </c>
      <c r="AU22" s="273"/>
      <c r="AV22" s="273"/>
      <c r="AW22" s="273"/>
      <c r="AX22" s="273"/>
      <c r="AY22" s="273"/>
      <c r="AZ22" s="273"/>
      <c r="BA22" s="101"/>
      <c r="BB22" s="153"/>
      <c r="BC22" s="154"/>
      <c r="BD22" s="154"/>
      <c r="BE22" s="154"/>
      <c r="BF22" s="154"/>
      <c r="BG22" s="154"/>
      <c r="BH22" s="155"/>
      <c r="BI22" s="101"/>
      <c r="BJ22" s="101"/>
      <c r="BK22" s="101"/>
    </row>
    <row r="23" spans="1:63" ht="15" x14ac:dyDescent="0.2">
      <c r="A23" s="50"/>
      <c r="B23" s="60"/>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106"/>
      <c r="AF23" s="106"/>
      <c r="AG23" s="106"/>
      <c r="AH23" s="106"/>
      <c r="AI23" s="106"/>
      <c r="AJ23" s="106"/>
      <c r="AK23" s="106"/>
      <c r="AL23" s="106"/>
      <c r="AM23" s="258"/>
      <c r="AN23" s="258"/>
      <c r="AO23" s="258"/>
      <c r="AP23" s="258"/>
      <c r="AQ23" s="258"/>
      <c r="AR23" s="258"/>
      <c r="AS23" s="106"/>
      <c r="AT23" s="273">
        <v>0</v>
      </c>
      <c r="AU23" s="273"/>
      <c r="AV23" s="273"/>
      <c r="AW23" s="273"/>
      <c r="AX23" s="273"/>
      <c r="AY23" s="273"/>
      <c r="AZ23" s="273"/>
      <c r="BA23" s="101"/>
      <c r="BB23" s="153"/>
      <c r="BC23" s="154"/>
      <c r="BD23" s="154"/>
      <c r="BE23" s="154"/>
      <c r="BF23" s="154"/>
      <c r="BG23" s="154"/>
      <c r="BH23" s="155"/>
      <c r="BI23" s="101"/>
      <c r="BJ23" s="101"/>
      <c r="BK23" s="101"/>
    </row>
    <row r="24" spans="1:63" ht="15" x14ac:dyDescent="0.2">
      <c r="A24" s="50"/>
      <c r="B24" s="60"/>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50"/>
      <c r="AF24" s="50"/>
      <c r="AG24" s="50"/>
      <c r="AH24" s="50"/>
      <c r="AI24" s="50"/>
      <c r="AJ24" s="50"/>
      <c r="AK24" s="50"/>
      <c r="AL24" s="50"/>
      <c r="AM24" s="107"/>
      <c r="AN24" s="105"/>
      <c r="AO24" s="105"/>
      <c r="AP24" s="105"/>
      <c r="AQ24" s="105"/>
      <c r="AR24" s="105"/>
      <c r="AS24" s="50"/>
      <c r="AT24" s="273">
        <v>0</v>
      </c>
      <c r="AU24" s="273"/>
      <c r="AV24" s="273"/>
      <c r="AW24" s="273"/>
      <c r="AX24" s="273"/>
      <c r="AY24" s="273"/>
      <c r="AZ24" s="273"/>
      <c r="BA24" s="101"/>
      <c r="BB24" s="153"/>
      <c r="BC24" s="154"/>
      <c r="BD24" s="154"/>
      <c r="BE24" s="154"/>
      <c r="BF24" s="154"/>
      <c r="BG24" s="154"/>
      <c r="BH24" s="155"/>
      <c r="BI24" s="101"/>
      <c r="BJ24" s="101"/>
      <c r="BK24" s="101"/>
    </row>
    <row r="25" spans="1:63" ht="15" x14ac:dyDescent="0.2">
      <c r="A25" s="50"/>
      <c r="B25" s="60"/>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106"/>
      <c r="AF25" s="106"/>
      <c r="AG25" s="106"/>
      <c r="AH25" s="106"/>
      <c r="AI25" s="106"/>
      <c r="AJ25" s="106"/>
      <c r="AK25" s="106"/>
      <c r="AL25" s="106"/>
      <c r="AM25" s="258"/>
      <c r="AN25" s="258"/>
      <c r="AO25" s="258"/>
      <c r="AP25" s="258"/>
      <c r="AQ25" s="258"/>
      <c r="AR25" s="258"/>
      <c r="AS25" s="106"/>
      <c r="AT25" s="273">
        <v>0</v>
      </c>
      <c r="AU25" s="273"/>
      <c r="AV25" s="273"/>
      <c r="AW25" s="273"/>
      <c r="AX25" s="273"/>
      <c r="AY25" s="273"/>
      <c r="AZ25" s="273"/>
      <c r="BA25" s="101"/>
      <c r="BB25" s="153"/>
      <c r="BC25" s="154"/>
      <c r="BD25" s="154"/>
      <c r="BE25" s="154"/>
      <c r="BF25" s="154"/>
      <c r="BG25" s="154"/>
      <c r="BH25" s="155"/>
      <c r="BI25" s="101"/>
      <c r="BJ25" s="101"/>
      <c r="BK25" s="101"/>
    </row>
    <row r="26" spans="1:63" ht="15" thickBot="1" x14ac:dyDescent="0.25">
      <c r="A26" s="50"/>
      <c r="B26" s="60"/>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1"/>
      <c r="AA26" s="101"/>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101"/>
      <c r="BB26" s="153"/>
      <c r="BC26" s="154"/>
      <c r="BD26" s="154"/>
      <c r="BE26" s="154"/>
      <c r="BF26" s="154"/>
      <c r="BG26" s="154"/>
      <c r="BH26" s="155"/>
      <c r="BI26" s="101"/>
      <c r="BJ26" s="101"/>
      <c r="BK26" s="101"/>
    </row>
    <row r="27" spans="1:63" ht="6" customHeight="1" thickTop="1" x14ac:dyDescent="0.2">
      <c r="A27" s="50"/>
      <c r="B27" s="60"/>
      <c r="C27" s="104"/>
      <c r="D27" s="122"/>
      <c r="E27" s="122"/>
      <c r="F27" s="122"/>
      <c r="G27" s="122"/>
      <c r="H27" s="122"/>
      <c r="I27" s="122"/>
      <c r="J27" s="122"/>
      <c r="K27" s="122"/>
      <c r="L27" s="122"/>
      <c r="M27" s="122"/>
      <c r="N27" s="122"/>
      <c r="O27" s="122"/>
      <c r="P27" s="122"/>
      <c r="Q27" s="122"/>
      <c r="R27" s="122"/>
      <c r="S27" s="122"/>
      <c r="T27" s="122"/>
      <c r="U27" s="122"/>
      <c r="V27" s="122"/>
      <c r="W27" s="122"/>
      <c r="X27" s="122"/>
      <c r="Y27" s="122"/>
      <c r="Z27" s="104"/>
      <c r="AA27" s="101"/>
      <c r="AB27" s="50"/>
      <c r="AC27" s="56"/>
      <c r="AD27" s="56"/>
      <c r="AE27" s="56"/>
      <c r="AF27" s="56"/>
      <c r="AG27" s="56"/>
      <c r="AH27" s="56"/>
      <c r="AI27" s="56"/>
      <c r="AJ27" s="56"/>
      <c r="AK27" s="56"/>
      <c r="AL27" s="56"/>
      <c r="AM27" s="56"/>
      <c r="AN27" s="56"/>
      <c r="AO27" s="56"/>
      <c r="AP27" s="56"/>
      <c r="AQ27" s="56"/>
      <c r="AR27" s="56"/>
      <c r="AS27" s="56"/>
      <c r="AT27" s="56"/>
      <c r="AU27" s="110"/>
      <c r="AV27" s="110"/>
      <c r="AW27" s="110"/>
      <c r="AX27" s="110"/>
      <c r="AY27" s="110"/>
      <c r="AZ27" s="110"/>
      <c r="BA27" s="104"/>
      <c r="BB27" s="153"/>
      <c r="BC27" s="154"/>
      <c r="BD27" s="154"/>
      <c r="BE27" s="154"/>
      <c r="BF27" s="154"/>
      <c r="BG27" s="154"/>
      <c r="BH27" s="155"/>
      <c r="BI27" s="101"/>
      <c r="BJ27" s="101"/>
      <c r="BK27" s="101"/>
    </row>
    <row r="28" spans="1:63" ht="14.25" customHeight="1" x14ac:dyDescent="0.2">
      <c r="A28" s="50"/>
      <c r="B28" s="60"/>
      <c r="C28" s="101"/>
      <c r="D28" s="140"/>
      <c r="E28" s="141"/>
      <c r="F28" s="141"/>
      <c r="G28" s="141"/>
      <c r="H28" s="141"/>
      <c r="I28" s="141"/>
      <c r="J28" s="141"/>
      <c r="K28" s="141"/>
      <c r="L28" s="141"/>
      <c r="M28" s="141"/>
      <c r="N28" s="141"/>
      <c r="O28" s="141"/>
      <c r="P28" s="141"/>
      <c r="Q28" s="141"/>
      <c r="R28" s="141"/>
      <c r="S28" s="141"/>
      <c r="T28" s="141"/>
      <c r="U28" s="141"/>
      <c r="V28" s="141"/>
      <c r="W28" s="141"/>
      <c r="X28" s="141"/>
      <c r="Y28" s="142"/>
      <c r="Z28" s="101"/>
      <c r="AA28" s="101"/>
      <c r="AB28" s="50"/>
      <c r="AC28" s="50"/>
      <c r="AD28" s="50"/>
      <c r="AE28" s="50"/>
      <c r="AF28" s="50"/>
      <c r="AG28" s="50"/>
      <c r="AH28" s="50"/>
      <c r="AI28" s="50"/>
      <c r="AJ28" s="50"/>
      <c r="AK28" s="50"/>
      <c r="AL28" s="50"/>
      <c r="AM28" s="50"/>
      <c r="AN28" s="50"/>
      <c r="AO28" s="50"/>
      <c r="AP28" s="50"/>
      <c r="AQ28" s="50"/>
      <c r="AR28" s="111" t="s">
        <v>99</v>
      </c>
      <c r="AS28" s="50"/>
      <c r="AT28" s="50"/>
      <c r="AU28" s="284">
        <f>IFERROR(AU10+AU13+SUM(AT17:AZ25),"")</f>
        <v>2746915.2</v>
      </c>
      <c r="AV28" s="285"/>
      <c r="AW28" s="285"/>
      <c r="AX28" s="285"/>
      <c r="AY28" s="285"/>
      <c r="AZ28" s="285"/>
      <c r="BA28" s="101"/>
      <c r="BB28" s="264">
        <f>IFERROR(AU28/vaxelkurs,"")</f>
        <v>274691.52</v>
      </c>
      <c r="BC28" s="266"/>
      <c r="BD28" s="266"/>
      <c r="BE28" s="266"/>
      <c r="BF28" s="266"/>
      <c r="BG28" s="266"/>
      <c r="BH28" s="155"/>
      <c r="BI28" s="101"/>
      <c r="BJ28" s="101"/>
      <c r="BK28" s="101"/>
    </row>
    <row r="29" spans="1:63" ht="14.25" customHeight="1" x14ac:dyDescent="0.2">
      <c r="A29" s="50"/>
      <c r="B29" s="60"/>
      <c r="C29" s="101"/>
      <c r="D29" s="143"/>
      <c r="E29" s="274" t="s">
        <v>138</v>
      </c>
      <c r="F29" s="274"/>
      <c r="G29" s="274"/>
      <c r="H29" s="274"/>
      <c r="I29" s="274"/>
      <c r="J29" s="274"/>
      <c r="K29" s="274"/>
      <c r="L29" s="274"/>
      <c r="M29" s="274"/>
      <c r="N29" s="274"/>
      <c r="O29" s="274"/>
      <c r="P29" s="274"/>
      <c r="Q29" s="274"/>
      <c r="R29" s="274"/>
      <c r="S29" s="274"/>
      <c r="T29" s="274"/>
      <c r="U29" s="274"/>
      <c r="V29" s="274"/>
      <c r="W29" s="274"/>
      <c r="X29" s="274"/>
      <c r="Y29" s="144"/>
      <c r="Z29" s="101"/>
      <c r="AA29" s="101"/>
      <c r="AB29" s="205" t="s">
        <v>114</v>
      </c>
      <c r="AC29" s="205"/>
      <c r="AD29" s="205"/>
      <c r="AE29" s="205"/>
      <c r="AF29" s="205"/>
      <c r="AG29" s="205"/>
      <c r="AH29" s="205"/>
      <c r="AI29" s="205"/>
      <c r="AJ29" s="205"/>
      <c r="AK29" s="205"/>
      <c r="AL29" s="205"/>
      <c r="AM29" s="205"/>
      <c r="AN29" s="205"/>
      <c r="AO29" s="205"/>
      <c r="AP29" s="205"/>
      <c r="AQ29" s="205"/>
      <c r="AR29" s="205"/>
      <c r="AS29" s="50"/>
      <c r="AT29" s="50"/>
      <c r="AU29" s="272">
        <f>BB29*vaxelkurs</f>
        <v>3340915.2</v>
      </c>
      <c r="AV29" s="272"/>
      <c r="AW29" s="272"/>
      <c r="AX29" s="272"/>
      <c r="AY29" s="272"/>
      <c r="AZ29" s="272"/>
      <c r="BA29" s="101"/>
      <c r="BB29" s="264">
        <f>MSCA!W35+MSCA!W69</f>
        <v>334091.52000000002</v>
      </c>
      <c r="BC29" s="266"/>
      <c r="BD29" s="266"/>
      <c r="BE29" s="266"/>
      <c r="BF29" s="266"/>
      <c r="BG29" s="266"/>
      <c r="BH29" s="155"/>
      <c r="BI29" s="101"/>
      <c r="BJ29" s="101"/>
      <c r="BK29" s="101"/>
    </row>
    <row r="30" spans="1:63" ht="14.25" customHeight="1" x14ac:dyDescent="0.2">
      <c r="A30" s="50"/>
      <c r="B30" s="60"/>
      <c r="C30" s="101"/>
      <c r="D30" s="145"/>
      <c r="E30" s="274"/>
      <c r="F30" s="274"/>
      <c r="G30" s="274"/>
      <c r="H30" s="274"/>
      <c r="I30" s="274"/>
      <c r="J30" s="274"/>
      <c r="K30" s="274"/>
      <c r="L30" s="274"/>
      <c r="M30" s="274"/>
      <c r="N30" s="274"/>
      <c r="O30" s="274"/>
      <c r="P30" s="274"/>
      <c r="Q30" s="274"/>
      <c r="R30" s="274"/>
      <c r="S30" s="274"/>
      <c r="T30" s="274"/>
      <c r="U30" s="274"/>
      <c r="V30" s="274"/>
      <c r="W30" s="274"/>
      <c r="X30" s="274"/>
      <c r="Y30" s="144"/>
      <c r="Z30" s="101"/>
      <c r="AA30" s="101"/>
      <c r="AB30" s="267" t="str">
        <f>IF(typ.projekt="ITN","*) Fyll i beloppet som koordinatorn behåller =&gt;","")</f>
        <v/>
      </c>
      <c r="AC30" s="268"/>
      <c r="AD30" s="268"/>
      <c r="AE30" s="268"/>
      <c r="AF30" s="268"/>
      <c r="AG30" s="268"/>
      <c r="AH30" s="268"/>
      <c r="AI30" s="268"/>
      <c r="AJ30" s="268"/>
      <c r="AK30" s="268"/>
      <c r="AL30" s="268"/>
      <c r="AM30" s="268"/>
      <c r="AN30" s="268"/>
      <c r="AO30" s="268"/>
      <c r="AP30" s="268"/>
      <c r="AQ30" s="268"/>
      <c r="AR30" s="268"/>
      <c r="AS30" s="101"/>
      <c r="AT30" s="118"/>
      <c r="AU30" s="269">
        <f>BC30*vaxelkurs</f>
        <v>0</v>
      </c>
      <c r="AV30" s="269"/>
      <c r="AW30" s="269"/>
      <c r="AX30" s="269"/>
      <c r="AY30" s="269"/>
      <c r="AZ30" s="269"/>
      <c r="BA30" s="101"/>
      <c r="BB30" s="159"/>
      <c r="BC30" s="262"/>
      <c r="BD30" s="262"/>
      <c r="BE30" s="262"/>
      <c r="BF30" s="262"/>
      <c r="BG30" s="262"/>
      <c r="BH30" s="155"/>
      <c r="BI30" s="101"/>
      <c r="BJ30" s="101"/>
      <c r="BK30" s="101"/>
    </row>
    <row r="31" spans="1:63" ht="14.25" customHeight="1" x14ac:dyDescent="0.2">
      <c r="A31" s="50"/>
      <c r="B31" s="60"/>
      <c r="C31" s="101"/>
      <c r="D31" s="143"/>
      <c r="E31" s="274"/>
      <c r="F31" s="274"/>
      <c r="G31" s="274"/>
      <c r="H31" s="274"/>
      <c r="I31" s="274"/>
      <c r="J31" s="274"/>
      <c r="K31" s="274"/>
      <c r="L31" s="274"/>
      <c r="M31" s="274"/>
      <c r="N31" s="274"/>
      <c r="O31" s="274"/>
      <c r="P31" s="274"/>
      <c r="Q31" s="274"/>
      <c r="R31" s="274"/>
      <c r="S31" s="274"/>
      <c r="T31" s="274"/>
      <c r="U31" s="274"/>
      <c r="V31" s="274"/>
      <c r="W31" s="274"/>
      <c r="X31" s="274"/>
      <c r="Y31" s="146"/>
      <c r="Z31" s="101"/>
      <c r="AA31" s="101"/>
      <c r="AB31" s="205" t="s">
        <v>112</v>
      </c>
      <c r="AC31" s="205"/>
      <c r="AD31" s="205"/>
      <c r="AE31" s="205"/>
      <c r="AF31" s="205"/>
      <c r="AG31" s="205"/>
      <c r="AH31" s="205"/>
      <c r="AI31" s="205"/>
      <c r="AJ31" s="205"/>
      <c r="AK31" s="205"/>
      <c r="AL31" s="205"/>
      <c r="AM31" s="205"/>
      <c r="AN31" s="205"/>
      <c r="AO31" s="205"/>
      <c r="AP31" s="205"/>
      <c r="AQ31" s="205"/>
      <c r="AR31" s="205"/>
      <c r="AS31" s="101"/>
      <c r="AT31" s="119"/>
      <c r="AU31" s="263">
        <f>BB31*vaxelkurs</f>
        <v>3340915.2</v>
      </c>
      <c r="AV31" s="263"/>
      <c r="AW31" s="263"/>
      <c r="AX31" s="263"/>
      <c r="AY31" s="263"/>
      <c r="AZ31" s="263"/>
      <c r="BA31" s="104"/>
      <c r="BB31" s="264">
        <f>BB29-BC30</f>
        <v>334091.52000000002</v>
      </c>
      <c r="BC31" s="265"/>
      <c r="BD31" s="265"/>
      <c r="BE31" s="265"/>
      <c r="BF31" s="265"/>
      <c r="BG31" s="265"/>
      <c r="BH31" s="155"/>
      <c r="BI31" s="101"/>
      <c r="BJ31" s="101"/>
      <c r="BK31" s="101"/>
    </row>
    <row r="32" spans="1:63" ht="14.25" customHeight="1" x14ac:dyDescent="0.2">
      <c r="A32" s="50"/>
      <c r="B32" s="60"/>
      <c r="C32" s="101"/>
      <c r="D32" s="143"/>
      <c r="E32" s="274"/>
      <c r="F32" s="274"/>
      <c r="G32" s="274"/>
      <c r="H32" s="274"/>
      <c r="I32" s="274"/>
      <c r="J32" s="274"/>
      <c r="K32" s="274"/>
      <c r="L32" s="274"/>
      <c r="M32" s="274"/>
      <c r="N32" s="274"/>
      <c r="O32" s="274"/>
      <c r="P32" s="274"/>
      <c r="Q32" s="274"/>
      <c r="R32" s="274"/>
      <c r="S32" s="274"/>
      <c r="T32" s="274"/>
      <c r="U32" s="274"/>
      <c r="V32" s="274"/>
      <c r="W32" s="274"/>
      <c r="X32" s="274"/>
      <c r="Y32" s="146"/>
      <c r="Z32" s="101"/>
      <c r="AA32" s="101"/>
      <c r="AB32" s="112"/>
      <c r="AC32" s="113"/>
      <c r="AD32" s="97"/>
      <c r="AE32" s="97"/>
      <c r="AF32" s="97"/>
      <c r="AG32" s="97"/>
      <c r="AH32" s="97"/>
      <c r="AI32" s="97"/>
      <c r="AJ32" s="97"/>
      <c r="AK32" s="97"/>
      <c r="AL32" s="97"/>
      <c r="AM32" s="97"/>
      <c r="AN32" s="97"/>
      <c r="AO32" s="97"/>
      <c r="AP32" s="97"/>
      <c r="AQ32" s="97"/>
      <c r="AR32" s="97"/>
      <c r="AS32" s="101"/>
      <c r="AT32" s="120"/>
      <c r="AU32" s="101"/>
      <c r="AV32" s="101"/>
      <c r="AW32" s="101"/>
      <c r="AX32" s="101"/>
      <c r="AY32" s="101"/>
      <c r="AZ32" s="101"/>
      <c r="BA32" s="101"/>
      <c r="BB32" s="153"/>
      <c r="BC32" s="154"/>
      <c r="BD32" s="154"/>
      <c r="BE32" s="154"/>
      <c r="BF32" s="154"/>
      <c r="BG32" s="154"/>
      <c r="BH32" s="155"/>
      <c r="BI32" s="101"/>
      <c r="BJ32" s="101"/>
      <c r="BK32" s="101"/>
    </row>
    <row r="33" spans="1:63" ht="14.25" customHeight="1" x14ac:dyDescent="0.2">
      <c r="A33" s="50"/>
      <c r="B33" s="60"/>
      <c r="C33" s="101"/>
      <c r="D33" s="143"/>
      <c r="E33" s="274"/>
      <c r="F33" s="274"/>
      <c r="G33" s="274"/>
      <c r="H33" s="274"/>
      <c r="I33" s="274"/>
      <c r="J33" s="274"/>
      <c r="K33" s="274"/>
      <c r="L33" s="274"/>
      <c r="M33" s="274"/>
      <c r="N33" s="274"/>
      <c r="O33" s="274"/>
      <c r="P33" s="274"/>
      <c r="Q33" s="274"/>
      <c r="R33" s="274"/>
      <c r="S33" s="274"/>
      <c r="T33" s="274"/>
      <c r="U33" s="274"/>
      <c r="V33" s="274"/>
      <c r="W33" s="274"/>
      <c r="X33" s="274"/>
      <c r="Y33" s="146"/>
      <c r="Z33" s="101"/>
      <c r="AA33" s="101"/>
      <c r="AB33" s="282" t="s">
        <v>113</v>
      </c>
      <c r="AC33" s="282"/>
      <c r="AD33" s="282"/>
      <c r="AE33" s="282"/>
      <c r="AF33" s="282"/>
      <c r="AG33" s="282"/>
      <c r="AH33" s="282"/>
      <c r="AI33" s="282"/>
      <c r="AJ33" s="282"/>
      <c r="AK33" s="282"/>
      <c r="AL33" s="282"/>
      <c r="AM33" s="282"/>
      <c r="AN33" s="282"/>
      <c r="AO33" s="282"/>
      <c r="AP33" s="282"/>
      <c r="AQ33" s="282"/>
      <c r="AR33" s="282"/>
      <c r="AS33" s="101"/>
      <c r="AT33" s="259">
        <f>IFERROR(AU28-AU31,"")</f>
        <v>-594000</v>
      </c>
      <c r="AU33" s="259"/>
      <c r="AV33" s="259"/>
      <c r="AW33" s="259"/>
      <c r="AX33" s="259"/>
      <c r="AY33" s="259"/>
      <c r="AZ33" s="259"/>
      <c r="BA33" s="101"/>
      <c r="BB33" s="260">
        <f>IFERROR(AT33/vaxelkurs,"")</f>
        <v>-59400</v>
      </c>
      <c r="BC33" s="261"/>
      <c r="BD33" s="261"/>
      <c r="BE33" s="261"/>
      <c r="BF33" s="261"/>
      <c r="BG33" s="261"/>
      <c r="BH33" s="155"/>
      <c r="BI33" s="101"/>
      <c r="BJ33" s="101"/>
      <c r="BK33" s="101"/>
    </row>
    <row r="34" spans="1:63" x14ac:dyDescent="0.2">
      <c r="A34" s="50"/>
      <c r="B34" s="60"/>
      <c r="C34" s="101"/>
      <c r="D34" s="145"/>
      <c r="E34" s="274"/>
      <c r="F34" s="274"/>
      <c r="G34" s="274"/>
      <c r="H34" s="274"/>
      <c r="I34" s="274"/>
      <c r="J34" s="274"/>
      <c r="K34" s="274"/>
      <c r="L34" s="274"/>
      <c r="M34" s="274"/>
      <c r="N34" s="274"/>
      <c r="O34" s="274"/>
      <c r="P34" s="274"/>
      <c r="Q34" s="274"/>
      <c r="R34" s="274"/>
      <c r="S34" s="274"/>
      <c r="T34" s="274"/>
      <c r="U34" s="274"/>
      <c r="V34" s="274"/>
      <c r="W34" s="274"/>
      <c r="X34" s="274"/>
      <c r="Y34" s="144"/>
      <c r="Z34" s="101"/>
      <c r="AA34" s="101"/>
      <c r="AB34" s="282"/>
      <c r="AC34" s="282"/>
      <c r="AD34" s="282"/>
      <c r="AE34" s="282"/>
      <c r="AF34" s="282"/>
      <c r="AG34" s="282"/>
      <c r="AH34" s="282"/>
      <c r="AI34" s="282"/>
      <c r="AJ34" s="282"/>
      <c r="AK34" s="282"/>
      <c r="AL34" s="282"/>
      <c r="AM34" s="282"/>
      <c r="AN34" s="282"/>
      <c r="AO34" s="282"/>
      <c r="AP34" s="282"/>
      <c r="AQ34" s="282"/>
      <c r="AR34" s="282"/>
      <c r="AS34" s="101"/>
      <c r="AT34" s="259"/>
      <c r="AU34" s="259"/>
      <c r="AV34" s="259"/>
      <c r="AW34" s="259"/>
      <c r="AX34" s="259"/>
      <c r="AY34" s="259"/>
      <c r="AZ34" s="259"/>
      <c r="BA34" s="101"/>
      <c r="BB34" s="260"/>
      <c r="BC34" s="261"/>
      <c r="BD34" s="261"/>
      <c r="BE34" s="261"/>
      <c r="BF34" s="261"/>
      <c r="BG34" s="261"/>
      <c r="BH34" s="155"/>
      <c r="BI34" s="101"/>
      <c r="BJ34" s="101"/>
      <c r="BK34" s="101"/>
    </row>
    <row r="35" spans="1:63" ht="14.25" customHeight="1" thickBot="1" x14ac:dyDescent="0.25">
      <c r="A35" s="50"/>
      <c r="B35" s="60"/>
      <c r="C35" s="101"/>
      <c r="D35" s="145"/>
      <c r="E35" s="274"/>
      <c r="F35" s="274"/>
      <c r="G35" s="274"/>
      <c r="H35" s="274"/>
      <c r="I35" s="274"/>
      <c r="J35" s="274"/>
      <c r="K35" s="274"/>
      <c r="L35" s="274"/>
      <c r="M35" s="274"/>
      <c r="N35" s="274"/>
      <c r="O35" s="274"/>
      <c r="P35" s="274"/>
      <c r="Q35" s="274"/>
      <c r="R35" s="274"/>
      <c r="S35" s="274"/>
      <c r="T35" s="274"/>
      <c r="U35" s="274"/>
      <c r="V35" s="274"/>
      <c r="W35" s="274"/>
      <c r="X35" s="274"/>
      <c r="Y35" s="144"/>
      <c r="Z35" s="101"/>
      <c r="AA35" s="101"/>
      <c r="AB35" s="101"/>
      <c r="AC35" s="114"/>
      <c r="AD35" s="114"/>
      <c r="AE35" s="114"/>
      <c r="AF35" s="114"/>
      <c r="AG35" s="114"/>
      <c r="AH35" s="114"/>
      <c r="AI35" s="114"/>
      <c r="AJ35" s="114"/>
      <c r="AK35" s="114"/>
      <c r="AL35" s="114"/>
      <c r="AM35" s="115"/>
      <c r="AN35" s="115"/>
      <c r="AO35" s="115"/>
      <c r="AP35" s="104"/>
      <c r="AQ35" s="116"/>
      <c r="AR35" s="116"/>
      <c r="AS35" s="116"/>
      <c r="AT35" s="116"/>
      <c r="AU35" s="116"/>
      <c r="AV35" s="116"/>
      <c r="AW35" s="116"/>
      <c r="AX35" s="116"/>
      <c r="AY35" s="116"/>
      <c r="AZ35" s="117" t="str">
        <f>IF(AT33="","Något är fel, ingen beräkning av samfinansiering kan göras.",IF(AT33&lt;0,"Vid minus (-) behövs ingen medfinansiering (under rådande växelkurs)","Projektet måste medfinasieras"))</f>
        <v>Vid minus (-) behövs ingen medfinansiering (under rådande växelkurs)</v>
      </c>
      <c r="BA35" s="104"/>
      <c r="BB35" s="156"/>
      <c r="BC35" s="157"/>
      <c r="BD35" s="157"/>
      <c r="BE35" s="157"/>
      <c r="BF35" s="157"/>
      <c r="BG35" s="157"/>
      <c r="BH35" s="158"/>
      <c r="BI35" s="101"/>
      <c r="BJ35" s="101"/>
      <c r="BK35" s="101"/>
    </row>
    <row r="36" spans="1:63" ht="14.25" customHeight="1" x14ac:dyDescent="0.2">
      <c r="A36" s="50"/>
      <c r="B36" s="60"/>
      <c r="C36" s="101"/>
      <c r="D36" s="145"/>
      <c r="E36" s="274"/>
      <c r="F36" s="274"/>
      <c r="G36" s="274"/>
      <c r="H36" s="274"/>
      <c r="I36" s="274"/>
      <c r="J36" s="274"/>
      <c r="K36" s="274"/>
      <c r="L36" s="274"/>
      <c r="M36" s="274"/>
      <c r="N36" s="274"/>
      <c r="O36" s="274"/>
      <c r="P36" s="274"/>
      <c r="Q36" s="274"/>
      <c r="R36" s="274"/>
      <c r="S36" s="274"/>
      <c r="T36" s="274"/>
      <c r="U36" s="274"/>
      <c r="V36" s="274"/>
      <c r="W36" s="274"/>
      <c r="X36" s="274"/>
      <c r="Y36" s="144"/>
      <c r="Z36" s="101"/>
      <c r="AA36" s="101"/>
      <c r="AB36" s="101"/>
      <c r="AC36" s="114"/>
      <c r="AD36" s="114"/>
      <c r="AE36" s="114"/>
      <c r="AF36" s="114"/>
      <c r="AG36" s="114"/>
      <c r="AH36" s="114"/>
      <c r="AI36" s="114"/>
      <c r="AJ36" s="114"/>
      <c r="AK36" s="114"/>
      <c r="AL36" s="114"/>
      <c r="AM36" s="115"/>
      <c r="AN36" s="115"/>
      <c r="AO36" s="115"/>
      <c r="AP36" s="116"/>
      <c r="AQ36" s="116"/>
      <c r="AR36" s="116"/>
      <c r="AS36" s="116"/>
      <c r="AT36" s="116"/>
      <c r="AU36" s="116"/>
      <c r="AV36" s="116"/>
      <c r="AW36" s="116"/>
      <c r="AX36" s="116"/>
      <c r="AY36" s="116"/>
      <c r="AZ36" s="101"/>
      <c r="BA36" s="104"/>
      <c r="BB36" s="104"/>
      <c r="BC36" s="104"/>
      <c r="BD36" s="101"/>
      <c r="BE36" s="101"/>
      <c r="BF36" s="101"/>
      <c r="BG36" s="101"/>
      <c r="BH36" s="101"/>
      <c r="BI36" s="101"/>
      <c r="BJ36" s="101"/>
      <c r="BK36" s="101"/>
    </row>
    <row r="37" spans="1:63" ht="14.25" customHeight="1" x14ac:dyDescent="0.2">
      <c r="A37" s="50"/>
      <c r="B37" s="60"/>
      <c r="C37" s="101"/>
      <c r="D37" s="145"/>
      <c r="E37" s="274"/>
      <c r="F37" s="274"/>
      <c r="G37" s="274"/>
      <c r="H37" s="274"/>
      <c r="I37" s="274"/>
      <c r="J37" s="274"/>
      <c r="K37" s="274"/>
      <c r="L37" s="274"/>
      <c r="M37" s="274"/>
      <c r="N37" s="274"/>
      <c r="O37" s="274"/>
      <c r="P37" s="274"/>
      <c r="Q37" s="274"/>
      <c r="R37" s="274"/>
      <c r="S37" s="274"/>
      <c r="T37" s="274"/>
      <c r="U37" s="274"/>
      <c r="V37" s="274"/>
      <c r="W37" s="274"/>
      <c r="X37" s="274"/>
      <c r="Y37" s="144"/>
      <c r="Z37" s="101"/>
      <c r="AA37" s="101"/>
      <c r="AB37" s="101"/>
      <c r="AC37" s="114"/>
      <c r="AD37" s="114"/>
      <c r="AE37" s="114"/>
      <c r="AF37" s="114"/>
      <c r="AG37" s="114"/>
      <c r="AH37" s="114"/>
      <c r="AI37" s="114"/>
      <c r="AJ37" s="114"/>
      <c r="AK37" s="114"/>
      <c r="AL37" s="114"/>
      <c r="AM37" s="115"/>
      <c r="AN37" s="115"/>
      <c r="AO37" s="115"/>
      <c r="AP37" s="116"/>
      <c r="AQ37" s="116"/>
      <c r="AR37" s="167"/>
      <c r="AS37" s="116"/>
      <c r="AT37" s="116"/>
      <c r="AU37" s="116"/>
      <c r="AV37" s="116"/>
      <c r="AW37" s="116"/>
      <c r="AX37" s="116"/>
      <c r="AY37" s="116"/>
      <c r="AZ37" s="116"/>
      <c r="BA37" s="104"/>
      <c r="BB37" s="104"/>
      <c r="BC37" s="104"/>
      <c r="BD37" s="101"/>
      <c r="BE37" s="101"/>
      <c r="BF37" s="101"/>
      <c r="BG37" s="101"/>
      <c r="BH37" s="101"/>
      <c r="BI37" s="101"/>
      <c r="BJ37" s="101"/>
      <c r="BK37" s="101"/>
    </row>
    <row r="38" spans="1:63" x14ac:dyDescent="0.2">
      <c r="A38" s="50"/>
      <c r="B38" s="60"/>
      <c r="C38" s="101"/>
      <c r="D38" s="145"/>
      <c r="E38" s="274"/>
      <c r="F38" s="274"/>
      <c r="G38" s="274"/>
      <c r="H38" s="274"/>
      <c r="I38" s="274"/>
      <c r="J38" s="274"/>
      <c r="K38" s="274"/>
      <c r="L38" s="274"/>
      <c r="M38" s="274"/>
      <c r="N38" s="274"/>
      <c r="O38" s="274"/>
      <c r="P38" s="274"/>
      <c r="Q38" s="274"/>
      <c r="R38" s="274"/>
      <c r="S38" s="274"/>
      <c r="T38" s="274"/>
      <c r="U38" s="274"/>
      <c r="V38" s="274"/>
      <c r="W38" s="274"/>
      <c r="X38" s="274"/>
      <c r="Y38" s="144"/>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row>
    <row r="39" spans="1:63" x14ac:dyDescent="0.2">
      <c r="A39" s="50"/>
      <c r="B39" s="60"/>
      <c r="C39" s="101"/>
      <c r="D39" s="145"/>
      <c r="E39" s="274"/>
      <c r="F39" s="274"/>
      <c r="G39" s="274"/>
      <c r="H39" s="274"/>
      <c r="I39" s="274"/>
      <c r="J39" s="274"/>
      <c r="K39" s="274"/>
      <c r="L39" s="274"/>
      <c r="M39" s="274"/>
      <c r="N39" s="274"/>
      <c r="O39" s="274"/>
      <c r="P39" s="274"/>
      <c r="Q39" s="274"/>
      <c r="R39" s="274"/>
      <c r="S39" s="274"/>
      <c r="T39" s="274"/>
      <c r="U39" s="274"/>
      <c r="V39" s="274"/>
      <c r="W39" s="274"/>
      <c r="X39" s="274"/>
      <c r="Y39" s="144"/>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row>
    <row r="40" spans="1:63" ht="14.25" customHeight="1" x14ac:dyDescent="0.2">
      <c r="A40" s="50"/>
      <c r="B40" s="60"/>
      <c r="C40" s="101"/>
      <c r="D40" s="145"/>
      <c r="E40" s="274"/>
      <c r="F40" s="274"/>
      <c r="G40" s="274"/>
      <c r="H40" s="274"/>
      <c r="I40" s="274"/>
      <c r="J40" s="274"/>
      <c r="K40" s="274"/>
      <c r="L40" s="274"/>
      <c r="M40" s="274"/>
      <c r="N40" s="274"/>
      <c r="O40" s="274"/>
      <c r="P40" s="274"/>
      <c r="Q40" s="274"/>
      <c r="R40" s="274"/>
      <c r="S40" s="274"/>
      <c r="T40" s="274"/>
      <c r="U40" s="274"/>
      <c r="V40" s="274"/>
      <c r="W40" s="274"/>
      <c r="X40" s="274"/>
      <c r="Y40" s="144"/>
      <c r="Z40" s="101"/>
      <c r="AA40" s="101"/>
      <c r="AB40" s="101"/>
      <c r="AC40" s="132"/>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4"/>
      <c r="BI40" s="101"/>
      <c r="BJ40" s="101"/>
      <c r="BK40" s="101"/>
    </row>
    <row r="41" spans="1:63" x14ac:dyDescent="0.2">
      <c r="A41" s="50"/>
      <c r="B41" s="60"/>
      <c r="C41" s="101"/>
      <c r="D41" s="145"/>
      <c r="E41" s="274"/>
      <c r="F41" s="274"/>
      <c r="G41" s="274"/>
      <c r="H41" s="274"/>
      <c r="I41" s="274"/>
      <c r="J41" s="274"/>
      <c r="K41" s="274"/>
      <c r="L41" s="274"/>
      <c r="M41" s="274"/>
      <c r="N41" s="274"/>
      <c r="O41" s="274"/>
      <c r="P41" s="274"/>
      <c r="Q41" s="274"/>
      <c r="R41" s="274"/>
      <c r="S41" s="274"/>
      <c r="T41" s="274"/>
      <c r="U41" s="274"/>
      <c r="V41" s="274"/>
      <c r="W41" s="274"/>
      <c r="X41" s="274"/>
      <c r="Y41" s="144"/>
      <c r="Z41" s="101"/>
      <c r="AA41" s="101"/>
      <c r="AB41" s="101"/>
      <c r="AC41" s="135"/>
      <c r="AD41" s="247" t="s">
        <v>100</v>
      </c>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136"/>
      <c r="BI41" s="101"/>
      <c r="BJ41" s="101"/>
      <c r="BK41" s="101"/>
    </row>
    <row r="42" spans="1:63" x14ac:dyDescent="0.2">
      <c r="A42" s="50"/>
      <c r="B42" s="60"/>
      <c r="C42" s="101"/>
      <c r="D42" s="143"/>
      <c r="E42" s="274"/>
      <c r="F42" s="274"/>
      <c r="G42" s="274"/>
      <c r="H42" s="274"/>
      <c r="I42" s="274"/>
      <c r="J42" s="274"/>
      <c r="K42" s="274"/>
      <c r="L42" s="274"/>
      <c r="M42" s="274"/>
      <c r="N42" s="274"/>
      <c r="O42" s="274"/>
      <c r="P42" s="274"/>
      <c r="Q42" s="274"/>
      <c r="R42" s="274"/>
      <c r="S42" s="274"/>
      <c r="T42" s="274"/>
      <c r="U42" s="274"/>
      <c r="V42" s="274"/>
      <c r="W42" s="274"/>
      <c r="X42" s="274"/>
      <c r="Y42" s="146"/>
      <c r="Z42" s="101"/>
      <c r="AA42" s="101"/>
      <c r="AB42" s="101"/>
      <c r="AC42" s="135"/>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136"/>
      <c r="BI42" s="101"/>
      <c r="BJ42" s="101"/>
      <c r="BK42" s="101"/>
    </row>
    <row r="43" spans="1:63" x14ac:dyDescent="0.2">
      <c r="A43" s="50"/>
      <c r="B43" s="60"/>
      <c r="C43" s="101"/>
      <c r="D43" s="143"/>
      <c r="E43" s="274"/>
      <c r="F43" s="274"/>
      <c r="G43" s="274"/>
      <c r="H43" s="274"/>
      <c r="I43" s="274"/>
      <c r="J43" s="274"/>
      <c r="K43" s="274"/>
      <c r="L43" s="274"/>
      <c r="M43" s="274"/>
      <c r="N43" s="274"/>
      <c r="O43" s="274"/>
      <c r="P43" s="274"/>
      <c r="Q43" s="274"/>
      <c r="R43" s="274"/>
      <c r="S43" s="274"/>
      <c r="T43" s="274"/>
      <c r="U43" s="274"/>
      <c r="V43" s="274"/>
      <c r="W43" s="274"/>
      <c r="X43" s="274"/>
      <c r="Y43" s="146"/>
      <c r="Z43" s="101"/>
      <c r="AA43" s="101"/>
      <c r="AB43" s="101"/>
      <c r="AC43" s="135"/>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136"/>
      <c r="BI43" s="101"/>
      <c r="BJ43" s="101"/>
      <c r="BK43" s="101"/>
    </row>
    <row r="44" spans="1:63" x14ac:dyDescent="0.2">
      <c r="A44" s="50"/>
      <c r="B44" s="60"/>
      <c r="C44" s="101"/>
      <c r="D44" s="143"/>
      <c r="E44" s="274"/>
      <c r="F44" s="274"/>
      <c r="G44" s="274"/>
      <c r="H44" s="274"/>
      <c r="I44" s="274"/>
      <c r="J44" s="274"/>
      <c r="K44" s="274"/>
      <c r="L44" s="274"/>
      <c r="M44" s="274"/>
      <c r="N44" s="274"/>
      <c r="O44" s="274"/>
      <c r="P44" s="274"/>
      <c r="Q44" s="274"/>
      <c r="R44" s="274"/>
      <c r="S44" s="274"/>
      <c r="T44" s="274"/>
      <c r="U44" s="274"/>
      <c r="V44" s="274"/>
      <c r="W44" s="274"/>
      <c r="X44" s="274"/>
      <c r="Y44" s="146"/>
      <c r="Z44" s="101"/>
      <c r="AA44" s="101"/>
      <c r="AB44" s="101"/>
      <c r="AC44" s="135"/>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136"/>
      <c r="BI44" s="101"/>
      <c r="BJ44" s="101"/>
      <c r="BK44" s="101"/>
    </row>
    <row r="45" spans="1:63" x14ac:dyDescent="0.2">
      <c r="A45" s="50"/>
      <c r="B45" s="60"/>
      <c r="C45" s="101"/>
      <c r="D45" s="143"/>
      <c r="E45" s="274"/>
      <c r="F45" s="274"/>
      <c r="G45" s="274"/>
      <c r="H45" s="274"/>
      <c r="I45" s="274"/>
      <c r="J45" s="274"/>
      <c r="K45" s="274"/>
      <c r="L45" s="274"/>
      <c r="M45" s="274"/>
      <c r="N45" s="274"/>
      <c r="O45" s="274"/>
      <c r="P45" s="274"/>
      <c r="Q45" s="274"/>
      <c r="R45" s="274"/>
      <c r="S45" s="274"/>
      <c r="T45" s="274"/>
      <c r="U45" s="274"/>
      <c r="V45" s="274"/>
      <c r="W45" s="274"/>
      <c r="X45" s="274"/>
      <c r="Y45" s="146"/>
      <c r="Z45" s="101"/>
      <c r="AA45" s="101"/>
      <c r="AB45" s="101"/>
      <c r="AC45" s="135"/>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136"/>
      <c r="BI45" s="101"/>
      <c r="BJ45" s="101"/>
      <c r="BK45" s="101"/>
    </row>
    <row r="46" spans="1:63" x14ac:dyDescent="0.2">
      <c r="A46" s="50"/>
      <c r="B46" s="60"/>
      <c r="C46" s="101"/>
      <c r="D46" s="143"/>
      <c r="E46" s="274"/>
      <c r="F46" s="274"/>
      <c r="G46" s="274"/>
      <c r="H46" s="274"/>
      <c r="I46" s="274"/>
      <c r="J46" s="274"/>
      <c r="K46" s="274"/>
      <c r="L46" s="274"/>
      <c r="M46" s="274"/>
      <c r="N46" s="274"/>
      <c r="O46" s="274"/>
      <c r="P46" s="274"/>
      <c r="Q46" s="274"/>
      <c r="R46" s="274"/>
      <c r="S46" s="274"/>
      <c r="T46" s="274"/>
      <c r="U46" s="274"/>
      <c r="V46" s="274"/>
      <c r="W46" s="274"/>
      <c r="X46" s="274"/>
      <c r="Y46" s="146"/>
      <c r="Z46" s="101"/>
      <c r="AA46" s="101"/>
      <c r="AB46" s="101"/>
      <c r="AC46" s="135"/>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136"/>
      <c r="BI46" s="101"/>
      <c r="BJ46" s="101"/>
      <c r="BK46" s="101"/>
    </row>
    <row r="47" spans="1:63" x14ac:dyDescent="0.2">
      <c r="A47" s="50"/>
      <c r="B47" s="60"/>
      <c r="C47" s="101"/>
      <c r="D47" s="143"/>
      <c r="E47" s="274"/>
      <c r="F47" s="274"/>
      <c r="G47" s="274"/>
      <c r="H47" s="274"/>
      <c r="I47" s="274"/>
      <c r="J47" s="274"/>
      <c r="K47" s="274"/>
      <c r="L47" s="274"/>
      <c r="M47" s="274"/>
      <c r="N47" s="274"/>
      <c r="O47" s="274"/>
      <c r="P47" s="274"/>
      <c r="Q47" s="274"/>
      <c r="R47" s="274"/>
      <c r="S47" s="274"/>
      <c r="T47" s="274"/>
      <c r="U47" s="274"/>
      <c r="V47" s="274"/>
      <c r="W47" s="274"/>
      <c r="X47" s="274"/>
      <c r="Y47" s="146"/>
      <c r="Z47" s="101"/>
      <c r="AA47" s="101"/>
      <c r="AB47" s="101"/>
      <c r="AC47" s="135"/>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136"/>
      <c r="BI47" s="101"/>
      <c r="BJ47" s="101"/>
      <c r="BK47" s="101"/>
    </row>
    <row r="48" spans="1:63" x14ac:dyDescent="0.2">
      <c r="A48" s="50"/>
      <c r="B48" s="60"/>
      <c r="C48" s="101"/>
      <c r="D48" s="143"/>
      <c r="E48" s="274"/>
      <c r="F48" s="274"/>
      <c r="G48" s="274"/>
      <c r="H48" s="274"/>
      <c r="I48" s="274"/>
      <c r="J48" s="274"/>
      <c r="K48" s="274"/>
      <c r="L48" s="274"/>
      <c r="M48" s="274"/>
      <c r="N48" s="274"/>
      <c r="O48" s="274"/>
      <c r="P48" s="274"/>
      <c r="Q48" s="274"/>
      <c r="R48" s="274"/>
      <c r="S48" s="274"/>
      <c r="T48" s="274"/>
      <c r="U48" s="274"/>
      <c r="V48" s="274"/>
      <c r="W48" s="274"/>
      <c r="X48" s="274"/>
      <c r="Y48" s="146"/>
      <c r="Z48" s="101"/>
      <c r="AA48" s="101"/>
      <c r="AB48" s="101"/>
      <c r="AC48" s="135"/>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136"/>
      <c r="BI48" s="101"/>
      <c r="BJ48" s="101"/>
      <c r="BK48" s="101"/>
    </row>
    <row r="49" spans="1:63" x14ac:dyDescent="0.2">
      <c r="A49" s="50"/>
      <c r="B49" s="60"/>
      <c r="C49" s="101"/>
      <c r="D49" s="143"/>
      <c r="E49" s="274"/>
      <c r="F49" s="274"/>
      <c r="G49" s="274"/>
      <c r="H49" s="274"/>
      <c r="I49" s="274"/>
      <c r="J49" s="274"/>
      <c r="K49" s="274"/>
      <c r="L49" s="274"/>
      <c r="M49" s="274"/>
      <c r="N49" s="274"/>
      <c r="O49" s="274"/>
      <c r="P49" s="274"/>
      <c r="Q49" s="274"/>
      <c r="R49" s="274"/>
      <c r="S49" s="274"/>
      <c r="T49" s="274"/>
      <c r="U49" s="274"/>
      <c r="V49" s="274"/>
      <c r="W49" s="274"/>
      <c r="X49" s="274"/>
      <c r="Y49" s="146"/>
      <c r="Z49" s="101"/>
      <c r="AA49" s="101"/>
      <c r="AB49" s="101"/>
      <c r="AC49" s="135"/>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136"/>
      <c r="BI49" s="101"/>
      <c r="BJ49" s="101"/>
      <c r="BK49" s="101"/>
    </row>
    <row r="50" spans="1:63" x14ac:dyDescent="0.2">
      <c r="A50" s="50"/>
      <c r="B50" s="60"/>
      <c r="C50" s="101"/>
      <c r="D50" s="143"/>
      <c r="E50" s="274"/>
      <c r="F50" s="274"/>
      <c r="G50" s="274"/>
      <c r="H50" s="274"/>
      <c r="I50" s="274"/>
      <c r="J50" s="274"/>
      <c r="K50" s="274"/>
      <c r="L50" s="274"/>
      <c r="M50" s="274"/>
      <c r="N50" s="274"/>
      <c r="O50" s="274"/>
      <c r="P50" s="274"/>
      <c r="Q50" s="274"/>
      <c r="R50" s="274"/>
      <c r="S50" s="274"/>
      <c r="T50" s="274"/>
      <c r="U50" s="274"/>
      <c r="V50" s="274"/>
      <c r="W50" s="274"/>
      <c r="X50" s="274"/>
      <c r="Y50" s="146"/>
      <c r="Z50" s="101"/>
      <c r="AA50" s="101"/>
      <c r="AB50" s="101"/>
      <c r="AC50" s="135"/>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136"/>
      <c r="BI50" s="101"/>
      <c r="BJ50" s="101"/>
      <c r="BK50" s="101"/>
    </row>
    <row r="51" spans="1:63" x14ac:dyDescent="0.2">
      <c r="A51" s="50"/>
      <c r="B51" s="60"/>
      <c r="C51" s="101"/>
      <c r="D51" s="143"/>
      <c r="E51" s="274"/>
      <c r="F51" s="274"/>
      <c r="G51" s="274"/>
      <c r="H51" s="274"/>
      <c r="I51" s="274"/>
      <c r="J51" s="274"/>
      <c r="K51" s="274"/>
      <c r="L51" s="274"/>
      <c r="M51" s="274"/>
      <c r="N51" s="274"/>
      <c r="O51" s="274"/>
      <c r="P51" s="274"/>
      <c r="Q51" s="274"/>
      <c r="R51" s="274"/>
      <c r="S51" s="274"/>
      <c r="T51" s="274"/>
      <c r="U51" s="274"/>
      <c r="V51" s="274"/>
      <c r="W51" s="274"/>
      <c r="X51" s="274"/>
      <c r="Y51" s="146"/>
      <c r="Z51" s="101"/>
      <c r="AA51" s="101"/>
      <c r="AB51" s="101"/>
      <c r="AC51" s="135"/>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136"/>
      <c r="BI51" s="101"/>
      <c r="BJ51" s="101"/>
      <c r="BK51" s="101"/>
    </row>
    <row r="52" spans="1:63" ht="45.75" customHeight="1" x14ac:dyDescent="0.2">
      <c r="A52" s="50"/>
      <c r="B52" s="60"/>
      <c r="C52" s="101"/>
      <c r="D52" s="143"/>
      <c r="E52" s="274"/>
      <c r="F52" s="274"/>
      <c r="G52" s="274"/>
      <c r="H52" s="274"/>
      <c r="I52" s="274"/>
      <c r="J52" s="274"/>
      <c r="K52" s="274"/>
      <c r="L52" s="274"/>
      <c r="M52" s="274"/>
      <c r="N52" s="274"/>
      <c r="O52" s="274"/>
      <c r="P52" s="274"/>
      <c r="Q52" s="274"/>
      <c r="R52" s="274"/>
      <c r="S52" s="274"/>
      <c r="T52" s="274"/>
      <c r="U52" s="274"/>
      <c r="V52" s="274"/>
      <c r="W52" s="274"/>
      <c r="X52" s="274"/>
      <c r="Y52" s="146"/>
      <c r="Z52" s="101"/>
      <c r="AA52" s="101"/>
      <c r="AB52" s="101"/>
      <c r="AC52" s="135"/>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136"/>
      <c r="BI52" s="101"/>
      <c r="BJ52" s="101"/>
      <c r="BK52" s="101"/>
    </row>
    <row r="53" spans="1:63" x14ac:dyDescent="0.2">
      <c r="A53" s="50"/>
      <c r="B53" s="60"/>
      <c r="C53" s="101"/>
      <c r="D53" s="147"/>
      <c r="E53" s="148"/>
      <c r="F53" s="148"/>
      <c r="G53" s="148"/>
      <c r="H53" s="148"/>
      <c r="I53" s="148"/>
      <c r="J53" s="148"/>
      <c r="K53" s="148"/>
      <c r="L53" s="148"/>
      <c r="M53" s="148"/>
      <c r="N53" s="148"/>
      <c r="O53" s="148"/>
      <c r="P53" s="148"/>
      <c r="Q53" s="148"/>
      <c r="R53" s="148"/>
      <c r="S53" s="148"/>
      <c r="T53" s="148"/>
      <c r="U53" s="148"/>
      <c r="V53" s="148"/>
      <c r="W53" s="148"/>
      <c r="X53" s="148"/>
      <c r="Y53" s="149"/>
      <c r="Z53" s="101"/>
      <c r="AA53" s="101"/>
      <c r="AB53" s="101"/>
      <c r="AC53" s="137"/>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9"/>
      <c r="BI53" s="101"/>
      <c r="BJ53" s="101"/>
      <c r="BK53" s="101"/>
    </row>
    <row r="54" spans="1:63" x14ac:dyDescent="0.2">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row>
    <row r="55" spans="1:63" x14ac:dyDescent="0.2">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row>
  </sheetData>
  <sheetProtection algorithmName="SHA-512" hashValue="PttfTn7hBBmxHydQJA/wr46xqEBMjT5Q08Zey5fk8lT7lpjSGZIlZrs7KWFNQXYFyTHqxxsubG7yw/wHEMi/zg==" saltValue="pNWhjHa4m59HhVovB5wi6A==" spinCount="100000" sheet="1" objects="1" scenarios="1" selectLockedCells="1"/>
  <mergeCells count="56">
    <mergeCell ref="C3:V4"/>
    <mergeCell ref="AU28:AZ28"/>
    <mergeCell ref="AM25:AR25"/>
    <mergeCell ref="AM7:AR7"/>
    <mergeCell ref="AM8:AR8"/>
    <mergeCell ref="AM10:AR10"/>
    <mergeCell ref="AM17:AR17"/>
    <mergeCell ref="AM19:AR19"/>
    <mergeCell ref="AM21:AR21"/>
    <mergeCell ref="C16:AD16"/>
    <mergeCell ref="AU7:AZ7"/>
    <mergeCell ref="S8:Y8"/>
    <mergeCell ref="C10:J10"/>
    <mergeCell ref="S10:Y10"/>
    <mergeCell ref="AU10:AZ10"/>
    <mergeCell ref="AB10:AD10"/>
    <mergeCell ref="E29:X52"/>
    <mergeCell ref="S13:Y13"/>
    <mergeCell ref="AB13:AD13"/>
    <mergeCell ref="AM13:AR13"/>
    <mergeCell ref="N13:Q13"/>
    <mergeCell ref="C13:L13"/>
    <mergeCell ref="AB33:AR34"/>
    <mergeCell ref="C17:AD17"/>
    <mergeCell ref="C18:AD18"/>
    <mergeCell ref="C19:AD19"/>
    <mergeCell ref="C20:AD20"/>
    <mergeCell ref="C21:AD21"/>
    <mergeCell ref="C22:AD22"/>
    <mergeCell ref="C23:AD23"/>
    <mergeCell ref="C24:AD24"/>
    <mergeCell ref="C25:AD25"/>
    <mergeCell ref="AU13:AZ14"/>
    <mergeCell ref="AU29:AZ29"/>
    <mergeCell ref="AT17:AZ17"/>
    <mergeCell ref="AT19:AZ19"/>
    <mergeCell ref="AT21:AZ21"/>
    <mergeCell ref="AT23:AZ23"/>
    <mergeCell ref="AT25:AZ25"/>
    <mergeCell ref="AT18:AZ18"/>
    <mergeCell ref="AT20:AZ20"/>
    <mergeCell ref="AT22:AZ22"/>
    <mergeCell ref="AT24:AZ24"/>
    <mergeCell ref="AM23:AR23"/>
    <mergeCell ref="AT33:AZ34"/>
    <mergeCell ref="BB33:BG34"/>
    <mergeCell ref="BC30:BG30"/>
    <mergeCell ref="AD41:BG52"/>
    <mergeCell ref="AU31:AZ31"/>
    <mergeCell ref="BB31:BG31"/>
    <mergeCell ref="AB31:AR31"/>
    <mergeCell ref="BB29:BG29"/>
    <mergeCell ref="AB29:AR29"/>
    <mergeCell ref="AB30:AR30"/>
    <mergeCell ref="AU30:AZ30"/>
    <mergeCell ref="BB28:BG28"/>
  </mergeCells>
  <conditionalFormatting sqref="BC30:BG30">
    <cfRule type="expression" dxfId="23" priority="4">
      <formula>typ.projekt=ITN</formula>
    </cfRule>
  </conditionalFormatting>
  <conditionalFormatting sqref="C14">
    <cfRule type="containsText" dxfId="22" priority="3" operator="containsText" text="lägre">
      <formula>NOT(ISERROR(SEARCH("lägre",C14)))</formula>
    </cfRule>
  </conditionalFormatting>
  <conditionalFormatting sqref="AU30:AZ30">
    <cfRule type="expression" dxfId="21" priority="2">
      <formula>typ.projekt="ITN"</formula>
    </cfRule>
  </conditionalFormatting>
  <pageMargins left="0.7" right="0.7" top="0.75" bottom="0.75" header="0.3" footer="0.3"/>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M54"/>
  <sheetViews>
    <sheetView showGridLines="0" showRowColHeaders="0" topLeftCell="M1" zoomScaleNormal="100" workbookViewId="0">
      <selection activeCell="F32" sqref="F32"/>
    </sheetView>
  </sheetViews>
  <sheetFormatPr defaultRowHeight="14.25" outlineLevelCol="1" x14ac:dyDescent="0.2"/>
  <cols>
    <col min="1" max="1" width="10.8984375" hidden="1" customWidth="1" outlineLevel="1"/>
    <col min="2" max="2" width="9.5" hidden="1" customWidth="1" outlineLevel="1"/>
    <col min="3" max="3" width="10.8984375" hidden="1" customWidth="1" outlineLevel="1"/>
    <col min="4" max="4" width="15.5" hidden="1" customWidth="1" outlineLevel="1"/>
    <col min="5" max="5" width="17" hidden="1" customWidth="1" outlineLevel="1"/>
    <col min="6" max="6" width="26.09765625" hidden="1" customWidth="1" outlineLevel="1"/>
    <col min="7" max="7" width="27.19921875" hidden="1" customWidth="1" outlineLevel="1"/>
    <col min="8" max="8" width="26.3984375" hidden="1" customWidth="1" outlineLevel="1"/>
    <col min="9" max="9" width="11.5" hidden="1" customWidth="1" outlineLevel="1"/>
    <col min="10" max="10" width="12.5" hidden="1" customWidth="1" outlineLevel="1"/>
    <col min="11" max="11" width="11" hidden="1" customWidth="1" outlineLevel="1"/>
    <col min="12" max="12" width="8.796875" hidden="1" customWidth="1" outlineLevel="1"/>
    <col min="13" max="13" width="8.796875" collapsed="1"/>
  </cols>
  <sheetData>
    <row r="1" spans="2:11" ht="15" thickBot="1" x14ac:dyDescent="0.25"/>
    <row r="2" spans="2:11" ht="15.75" thickBot="1" x14ac:dyDescent="0.3">
      <c r="E2" t="s">
        <v>72</v>
      </c>
      <c r="F2" s="31" t="str">
        <f>Funktion</f>
        <v>Budgetering</v>
      </c>
    </row>
    <row r="3" spans="2:11" ht="18" x14ac:dyDescent="0.25">
      <c r="C3" s="22" t="s">
        <v>18</v>
      </c>
      <c r="D3" s="23" t="s">
        <v>21</v>
      </c>
      <c r="E3" s="24" t="s">
        <v>0</v>
      </c>
      <c r="F3" s="31" t="str">
        <f>WP</f>
        <v>2021-2024</v>
      </c>
      <c r="G3" s="26">
        <f>IF(F3=WP_1,2,IF(F3=WP_2,3,IF(F3=WP_3,4,5)))</f>
        <v>5</v>
      </c>
    </row>
    <row r="4" spans="2:11" ht="15.75" thickBot="1" x14ac:dyDescent="0.3">
      <c r="D4" s="27" t="s">
        <v>47</v>
      </c>
      <c r="E4" s="28" t="s">
        <v>7</v>
      </c>
      <c r="F4" s="29" t="str">
        <f>typ.projekt</f>
        <v>IF/PF</v>
      </c>
      <c r="G4" s="30"/>
    </row>
    <row r="5" spans="2:11" ht="15" x14ac:dyDescent="0.25">
      <c r="E5" s="4" t="s">
        <v>6</v>
      </c>
      <c r="F5" s="7">
        <f>manader</f>
        <v>36</v>
      </c>
      <c r="G5" s="12"/>
    </row>
    <row r="6" spans="2:11" ht="15" x14ac:dyDescent="0.25">
      <c r="E6" s="4" t="s">
        <v>8</v>
      </c>
      <c r="F6" s="8">
        <f>vaxelkurs</f>
        <v>10</v>
      </c>
      <c r="G6" s="12"/>
    </row>
    <row r="7" spans="2:11" ht="15.75" thickBot="1" x14ac:dyDescent="0.3">
      <c r="E7" s="4"/>
      <c r="F7" s="7"/>
      <c r="G7" s="12"/>
    </row>
    <row r="8" spans="2:11" ht="15" x14ac:dyDescent="0.25">
      <c r="D8" s="23" t="s">
        <v>47</v>
      </c>
      <c r="E8" s="24"/>
      <c r="F8" s="25"/>
      <c r="G8" s="26"/>
    </row>
    <row r="9" spans="2:11" ht="15.75" thickBot="1" x14ac:dyDescent="0.3">
      <c r="D9" s="27" t="s">
        <v>21</v>
      </c>
      <c r="E9" s="28" t="str">
        <f>MSCA!S11</f>
        <v>Åldersgrupp</v>
      </c>
      <c r="F9" s="29" t="str">
        <f>Aldersgrupp</f>
        <v>Lön till anställda födda 1988-</v>
      </c>
      <c r="G9" s="30">
        <f>IF(AND(Funktion=Avstamning,Aldersgrupp=aldersgrupp.1),2,IF(AND(Funktion=Avstamning,aldersgrupp.2),3,IF(AND(Funktion=Budgetering,Aldersgrupp=aldersgrupp.1),4,5)))</f>
        <v>5</v>
      </c>
      <c r="H9">
        <f>IF(AND(Funktion=Avstamning,Aldersgrupp=aldersgrupp.1),1,IF(AND(Funktion=Avstamning,aldersgrupp.2),2,IF(AND(Funktion=Budgetering,Aldersgrupp=aldersgrupp.1),3,4)))</f>
        <v>4</v>
      </c>
    </row>
    <row r="10" spans="2:11" ht="15" x14ac:dyDescent="0.25">
      <c r="E10" s="4"/>
      <c r="F10" s="7"/>
      <c r="G10" s="12"/>
    </row>
    <row r="11" spans="2:11" ht="15" x14ac:dyDescent="0.25">
      <c r="E11" s="4" t="s">
        <v>13</v>
      </c>
      <c r="F11" s="7" t="str">
        <f>familj</f>
        <v>Ja</v>
      </c>
      <c r="G11" s="12"/>
    </row>
    <row r="12" spans="2:11" x14ac:dyDescent="0.2">
      <c r="E12" s="4"/>
      <c r="F12" s="4"/>
    </row>
    <row r="13" spans="2:11" x14ac:dyDescent="0.2">
      <c r="C13">
        <v>2</v>
      </c>
      <c r="D13">
        <v>3</v>
      </c>
      <c r="E13">
        <v>4</v>
      </c>
      <c r="F13">
        <v>5</v>
      </c>
      <c r="G13">
        <v>6</v>
      </c>
      <c r="H13">
        <v>7</v>
      </c>
      <c r="I13">
        <v>2</v>
      </c>
      <c r="J13">
        <v>3</v>
      </c>
      <c r="K13">
        <v>4</v>
      </c>
    </row>
    <row r="14" spans="2:11" x14ac:dyDescent="0.2">
      <c r="C14" t="s">
        <v>16</v>
      </c>
      <c r="D14" t="s">
        <v>9</v>
      </c>
      <c r="E14" t="s">
        <v>12</v>
      </c>
      <c r="F14" t="s">
        <v>13</v>
      </c>
      <c r="G14" t="s">
        <v>14</v>
      </c>
      <c r="H14" t="s">
        <v>15</v>
      </c>
      <c r="I14" t="s">
        <v>26</v>
      </c>
      <c r="J14" t="s">
        <v>27</v>
      </c>
      <c r="K14" t="s">
        <v>28</v>
      </c>
    </row>
    <row r="15" spans="2:11" ht="15" x14ac:dyDescent="0.25">
      <c r="B15" t="s">
        <v>19</v>
      </c>
      <c r="C15" s="11">
        <f t="shared" ref="C15:H15" si="0">IF($F$4=ITN,INDEX(tabell.ITN,$G$3,C13),INDEX(tabell.IF,$G$3,C13))</f>
        <v>1.254</v>
      </c>
      <c r="D15" s="11">
        <f t="shared" si="0"/>
        <v>5080</v>
      </c>
      <c r="E15" s="11">
        <f t="shared" si="0"/>
        <v>600</v>
      </c>
      <c r="F15" s="11">
        <f t="shared" si="0"/>
        <v>660</v>
      </c>
      <c r="G15" s="11">
        <f t="shared" si="0"/>
        <v>1000</v>
      </c>
      <c r="H15" s="11">
        <f t="shared" si="0"/>
        <v>650</v>
      </c>
      <c r="I15" s="19">
        <f>INDEX(tabell.LKP,$G$9,I13)</f>
        <v>0.57999999999999996</v>
      </c>
      <c r="J15" s="19">
        <f>INDEX(tabell.LKP,$G$9,J13)</f>
        <v>0.57999999999999996</v>
      </c>
      <c r="K15" s="19">
        <f>INDEX(tabell.LKP,$G$9,K13)</f>
        <v>0.57999999999999996</v>
      </c>
    </row>
    <row r="17" spans="1:11" ht="24.75" x14ac:dyDescent="0.3">
      <c r="A17" s="5" t="s">
        <v>133</v>
      </c>
    </row>
    <row r="18" spans="1:11" x14ac:dyDescent="0.2">
      <c r="B18" t="s">
        <v>17</v>
      </c>
      <c r="C18" t="s">
        <v>16</v>
      </c>
      <c r="D18" t="s">
        <v>9</v>
      </c>
      <c r="E18" t="s">
        <v>12</v>
      </c>
      <c r="F18" t="s">
        <v>13</v>
      </c>
      <c r="G18" t="s">
        <v>14</v>
      </c>
      <c r="H18" t="s">
        <v>15</v>
      </c>
    </row>
    <row r="19" spans="1:11" x14ac:dyDescent="0.2">
      <c r="B19" t="s">
        <v>1</v>
      </c>
      <c r="C19" s="10">
        <v>1.117</v>
      </c>
      <c r="D19" s="6">
        <v>3110</v>
      </c>
      <c r="E19" s="6">
        <v>600</v>
      </c>
      <c r="F19" s="6">
        <v>500</v>
      </c>
      <c r="G19" s="6">
        <v>1800</v>
      </c>
      <c r="H19" s="6">
        <v>1200</v>
      </c>
    </row>
    <row r="20" spans="1:11" x14ac:dyDescent="0.2">
      <c r="B20" t="s">
        <v>2</v>
      </c>
      <c r="C20" s="10">
        <v>1.117</v>
      </c>
      <c r="D20" s="6">
        <v>3110</v>
      </c>
      <c r="E20" s="6">
        <v>600</v>
      </c>
      <c r="F20" s="6">
        <v>500</v>
      </c>
      <c r="G20" s="6">
        <v>1800</v>
      </c>
      <c r="H20" s="6">
        <v>1200</v>
      </c>
    </row>
    <row r="21" spans="1:11" x14ac:dyDescent="0.2">
      <c r="B21" t="s">
        <v>3</v>
      </c>
      <c r="C21" s="10">
        <v>1.218</v>
      </c>
      <c r="D21" s="6">
        <v>3270</v>
      </c>
      <c r="E21" s="6">
        <v>600</v>
      </c>
      <c r="F21" s="6">
        <v>500</v>
      </c>
      <c r="G21" s="6">
        <v>1800</v>
      </c>
      <c r="H21" s="6">
        <v>1200</v>
      </c>
    </row>
    <row r="22" spans="1:11" x14ac:dyDescent="0.2">
      <c r="B22" t="s">
        <v>148</v>
      </c>
      <c r="C22" s="172">
        <v>1.254</v>
      </c>
      <c r="D22" s="6">
        <v>3400</v>
      </c>
      <c r="E22" s="6">
        <v>600</v>
      </c>
      <c r="F22" s="6">
        <v>660</v>
      </c>
      <c r="G22" s="6">
        <v>1600</v>
      </c>
      <c r="H22" s="6">
        <v>1200</v>
      </c>
    </row>
    <row r="24" spans="1:11" ht="24.75" x14ac:dyDescent="0.3">
      <c r="A24" s="5" t="s">
        <v>134</v>
      </c>
    </row>
    <row r="25" spans="1:11" x14ac:dyDescent="0.2">
      <c r="B25" t="s">
        <v>17</v>
      </c>
      <c r="C25" t="s">
        <v>16</v>
      </c>
      <c r="D25" t="s">
        <v>9</v>
      </c>
      <c r="E25" t="s">
        <v>12</v>
      </c>
      <c r="F25" t="s">
        <v>13</v>
      </c>
      <c r="G25" t="s">
        <v>14</v>
      </c>
      <c r="H25" t="s">
        <v>15</v>
      </c>
    </row>
    <row r="26" spans="1:11" x14ac:dyDescent="0.2">
      <c r="B26" t="s">
        <v>1</v>
      </c>
      <c r="C26" s="10">
        <v>1.117</v>
      </c>
      <c r="D26" s="6">
        <v>4650</v>
      </c>
      <c r="E26" s="6">
        <v>600</v>
      </c>
      <c r="F26" s="6">
        <v>500</v>
      </c>
      <c r="G26" s="6">
        <v>800</v>
      </c>
      <c r="H26" s="6">
        <v>650</v>
      </c>
    </row>
    <row r="27" spans="1:11" x14ac:dyDescent="0.2">
      <c r="B27" t="s">
        <v>2</v>
      </c>
      <c r="C27" s="10">
        <v>1.117</v>
      </c>
      <c r="D27" s="6">
        <v>4650</v>
      </c>
      <c r="E27" s="6">
        <v>600</v>
      </c>
      <c r="F27" s="6">
        <v>500</v>
      </c>
      <c r="G27" s="6">
        <v>800</v>
      </c>
      <c r="H27" s="6">
        <v>650</v>
      </c>
    </row>
    <row r="28" spans="1:11" x14ac:dyDescent="0.2">
      <c r="B28" t="s">
        <v>3</v>
      </c>
      <c r="C28" s="10">
        <v>1.218</v>
      </c>
      <c r="D28" s="6">
        <v>4880</v>
      </c>
      <c r="E28" s="6">
        <v>600</v>
      </c>
      <c r="F28" s="6">
        <v>500</v>
      </c>
      <c r="G28" s="6">
        <v>800</v>
      </c>
      <c r="H28" s="6">
        <v>650</v>
      </c>
    </row>
    <row r="29" spans="1:11" x14ac:dyDescent="0.2">
      <c r="B29" t="s">
        <v>148</v>
      </c>
      <c r="C29" s="172">
        <v>1.254</v>
      </c>
      <c r="D29" s="6">
        <v>5080</v>
      </c>
      <c r="E29" s="6">
        <v>600</v>
      </c>
      <c r="F29" s="6">
        <v>660</v>
      </c>
      <c r="G29" s="6">
        <v>1000</v>
      </c>
      <c r="H29" s="6">
        <v>650</v>
      </c>
    </row>
    <row r="30" spans="1:11" x14ac:dyDescent="0.2">
      <c r="J30" s="292" t="s">
        <v>104</v>
      </c>
      <c r="K30" s="293"/>
    </row>
    <row r="31" spans="1:11" x14ac:dyDescent="0.2">
      <c r="J31" s="294"/>
      <c r="K31" s="295"/>
    </row>
    <row r="33" spans="2:11" x14ac:dyDescent="0.2">
      <c r="H33">
        <v>1</v>
      </c>
      <c r="I33">
        <v>2</v>
      </c>
      <c r="J33">
        <v>3</v>
      </c>
      <c r="K33">
        <v>4</v>
      </c>
    </row>
    <row r="34" spans="2:11" x14ac:dyDescent="0.2">
      <c r="G34">
        <v>1</v>
      </c>
      <c r="H34" t="s">
        <v>108</v>
      </c>
      <c r="I34" t="s">
        <v>26</v>
      </c>
      <c r="J34" t="s">
        <v>27</v>
      </c>
      <c r="K34" t="s">
        <v>28</v>
      </c>
    </row>
    <row r="35" spans="2:11" x14ac:dyDescent="0.2">
      <c r="B35" s="37"/>
      <c r="C35" s="39" t="s">
        <v>78</v>
      </c>
      <c r="F35" s="2" t="s">
        <v>136</v>
      </c>
      <c r="G35">
        <v>2</v>
      </c>
      <c r="H35" t="str">
        <f>aldersgrupp.1</f>
        <v>Lön till anställda födda 1953-1987</v>
      </c>
      <c r="I35" s="13">
        <v>0.55800000000000005</v>
      </c>
      <c r="J35" s="13">
        <v>0.55800000000000005</v>
      </c>
      <c r="K35" s="13">
        <v>0.55800000000000005</v>
      </c>
    </row>
    <row r="36" spans="2:11" x14ac:dyDescent="0.2">
      <c r="B36" s="37"/>
      <c r="C36" s="39" t="s">
        <v>79</v>
      </c>
      <c r="F36" t="s">
        <v>11</v>
      </c>
      <c r="G36">
        <v>3</v>
      </c>
      <c r="H36" t="str">
        <f>aldersgrupp.2</f>
        <v>Lön till anställda födda 1988-</v>
      </c>
      <c r="I36" s="13">
        <v>0.55800000000000005</v>
      </c>
      <c r="J36" s="13">
        <v>0.55800000000000005</v>
      </c>
      <c r="K36" s="13">
        <v>0.55800000000000005</v>
      </c>
    </row>
    <row r="37" spans="2:11" x14ac:dyDescent="0.2">
      <c r="B37" s="37" t="s">
        <v>72</v>
      </c>
      <c r="C37" s="38" t="str">
        <f>IF(Funktion=0,1,"")</f>
        <v/>
      </c>
      <c r="G37">
        <v>4</v>
      </c>
      <c r="H37" t="str">
        <f>aldersgrupp.3</f>
        <v>BUDGET anställda födda 1953-1987</v>
      </c>
      <c r="I37" s="13">
        <v>0.57999999999999996</v>
      </c>
      <c r="J37" s="13">
        <v>0.57999999999999996</v>
      </c>
      <c r="K37" s="13">
        <v>0.57999999999999996</v>
      </c>
    </row>
    <row r="38" spans="2:11" x14ac:dyDescent="0.2">
      <c r="B38" s="37" t="s">
        <v>80</v>
      </c>
      <c r="C38" s="38" t="str">
        <f>IF(WP=0,1,"")</f>
        <v/>
      </c>
      <c r="G38">
        <v>5</v>
      </c>
      <c r="H38" t="str">
        <f>aldersgrupp.4</f>
        <v>BUDGET anställda födda 1988-</v>
      </c>
      <c r="I38" s="13">
        <v>0.57999999999999996</v>
      </c>
      <c r="J38" s="13">
        <v>0.57999999999999996</v>
      </c>
      <c r="K38" s="13">
        <v>0.57999999999999996</v>
      </c>
    </row>
    <row r="39" spans="2:11" x14ac:dyDescent="0.2">
      <c r="B39" s="37" t="s">
        <v>81</v>
      </c>
      <c r="C39" s="38" t="str">
        <f>IF(typ.projekt=0,1,"")</f>
        <v/>
      </c>
      <c r="G39">
        <v>6</v>
      </c>
      <c r="I39" s="13"/>
      <c r="J39" s="13"/>
      <c r="K39" s="13"/>
    </row>
    <row r="40" spans="2:11" x14ac:dyDescent="0.2">
      <c r="B40" s="37" t="s">
        <v>82</v>
      </c>
      <c r="C40" s="38" t="str">
        <f>IF(manader=0,1,"")</f>
        <v/>
      </c>
      <c r="G40">
        <v>7</v>
      </c>
      <c r="I40" s="13"/>
      <c r="J40" s="13"/>
      <c r="K40" s="13"/>
    </row>
    <row r="41" spans="2:11" x14ac:dyDescent="0.2">
      <c r="B41" s="37" t="s">
        <v>8</v>
      </c>
      <c r="C41" s="38" t="str">
        <f>IF(vaxelkurs=0,1,"")</f>
        <v/>
      </c>
      <c r="G41">
        <v>8</v>
      </c>
      <c r="I41" s="13"/>
      <c r="J41" s="13"/>
      <c r="K41" s="13"/>
    </row>
    <row r="42" spans="2:11" x14ac:dyDescent="0.2">
      <c r="B42" s="37"/>
      <c r="C42" s="38"/>
      <c r="G42">
        <v>9</v>
      </c>
      <c r="I42" s="13"/>
      <c r="J42" s="13"/>
      <c r="K42" s="13"/>
    </row>
    <row r="43" spans="2:11" x14ac:dyDescent="0.2">
      <c r="B43" s="37"/>
      <c r="C43" s="38"/>
      <c r="G43">
        <v>10</v>
      </c>
      <c r="I43" s="13"/>
      <c r="J43" s="13"/>
      <c r="K43" s="13"/>
    </row>
    <row r="44" spans="2:11" x14ac:dyDescent="0.2">
      <c r="B44" s="37" t="s">
        <v>62</v>
      </c>
      <c r="C44" s="38" t="str">
        <f>IF(Aldersgrupp=0,1,"")</f>
        <v/>
      </c>
      <c r="G44">
        <v>11</v>
      </c>
      <c r="I44" s="13"/>
      <c r="J44" s="13"/>
      <c r="K44" s="13"/>
    </row>
    <row r="45" spans="2:11" x14ac:dyDescent="0.2">
      <c r="B45" s="37"/>
      <c r="C45" s="38"/>
      <c r="G45">
        <v>12</v>
      </c>
      <c r="I45" s="13"/>
      <c r="J45" s="13"/>
      <c r="K45" s="13"/>
    </row>
    <row r="46" spans="2:11" x14ac:dyDescent="0.2">
      <c r="B46" s="37" t="s">
        <v>83</v>
      </c>
      <c r="C46" s="38" t="str">
        <f>IF(familj=0,1,"")</f>
        <v/>
      </c>
      <c r="G46">
        <v>13</v>
      </c>
      <c r="I46" s="13"/>
      <c r="J46" s="13"/>
      <c r="K46" s="13"/>
    </row>
    <row r="47" spans="2:11" x14ac:dyDescent="0.2">
      <c r="B47" s="37"/>
      <c r="C47" s="38"/>
    </row>
    <row r="48" spans="2:11" x14ac:dyDescent="0.2">
      <c r="B48" s="37"/>
      <c r="C48" s="38"/>
    </row>
    <row r="49" spans="2:3" x14ac:dyDescent="0.2">
      <c r="B49" s="37"/>
      <c r="C49" s="38"/>
    </row>
    <row r="50" spans="2:3" x14ac:dyDescent="0.2">
      <c r="B50" s="37"/>
      <c r="C50" s="37"/>
    </row>
    <row r="51" spans="2:3" x14ac:dyDescent="0.2">
      <c r="B51" s="37"/>
      <c r="C51" s="37"/>
    </row>
    <row r="52" spans="2:3" x14ac:dyDescent="0.2">
      <c r="B52" s="37"/>
      <c r="C52" s="37"/>
    </row>
    <row r="53" spans="2:3" x14ac:dyDescent="0.2">
      <c r="B53" s="37"/>
      <c r="C53" s="37"/>
    </row>
    <row r="54" spans="2:3" x14ac:dyDescent="0.2">
      <c r="B54" s="37" t="s">
        <v>22</v>
      </c>
      <c r="C54" s="37">
        <f>SUM(C37:C53)</f>
        <v>0</v>
      </c>
    </row>
  </sheetData>
  <sheetProtection algorithmName="SHA-512" hashValue="dIsGTe0FfS6VwqOUmTaOjpXEt7LOvo05+n3zipySUwESlaZluRL9Ec4crFgpM4yR8Ng5xWoBHLKiLzNSTGHWAA==" saltValue="mf36oioYwS2murn8ER37bw==" spinCount="100000" sheet="1" objects="1" scenarios="1" selectLockedCells="1" selectUnlockedCells="1"/>
  <mergeCells count="1">
    <mergeCell ref="J30:K31"/>
  </mergeCells>
  <pageMargins left="0.7" right="0.7" top="0.75" bottom="0.75" header="0.3" footer="0.3"/>
  <pageSetup paperSize="9" orientation="portrait" r:id="rId1"/>
  <legacy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00"/>
  </sheetPr>
  <dimension ref="B1:Q33"/>
  <sheetViews>
    <sheetView showGridLines="0" showRowColHeaders="0" workbookViewId="0">
      <selection activeCell="I15" sqref="I15"/>
    </sheetView>
  </sheetViews>
  <sheetFormatPr defaultRowHeight="14.25" outlineLevelCol="1" x14ac:dyDescent="0.2"/>
  <cols>
    <col min="2" max="2" width="9.8984375" hidden="1" customWidth="1" outlineLevel="1"/>
    <col min="3" max="3" width="13.3984375" hidden="1" customWidth="1" outlineLevel="1"/>
    <col min="4" max="4" width="8.796875" hidden="1" customWidth="1" outlineLevel="1"/>
    <col min="5" max="5" width="13" hidden="1" customWidth="1" outlineLevel="1"/>
    <col min="6" max="6" width="8.796875" hidden="1" customWidth="1" outlineLevel="1"/>
    <col min="7" max="7" width="18.3984375" hidden="1" customWidth="1" outlineLevel="1"/>
    <col min="8" max="8" width="8.796875" hidden="1" customWidth="1" outlineLevel="1"/>
    <col min="9" max="9" width="26.09765625" hidden="1" customWidth="1" outlineLevel="1"/>
    <col min="10" max="10" width="8.796875" hidden="1" customWidth="1" outlineLevel="1"/>
    <col min="11" max="11" width="18.296875" hidden="1" customWidth="1" outlineLevel="1"/>
    <col min="12" max="12" width="8.796875" hidden="1" customWidth="1" outlineLevel="1"/>
    <col min="13" max="13" width="14.8984375" hidden="1" customWidth="1" outlineLevel="1"/>
    <col min="14" max="14" width="8.796875" hidden="1" customWidth="1" outlineLevel="1"/>
    <col min="15" max="15" width="22.3984375" hidden="1" customWidth="1" outlineLevel="1"/>
    <col min="16" max="16" width="8.796875" hidden="1" customWidth="1" outlineLevel="1"/>
    <col min="17" max="17" width="8.796875" collapsed="1"/>
  </cols>
  <sheetData>
    <row r="1" spans="2:15" x14ac:dyDescent="0.2">
      <c r="B1" t="s">
        <v>5</v>
      </c>
      <c r="C1" s="1" t="s">
        <v>4</v>
      </c>
    </row>
    <row r="3" spans="2:15" x14ac:dyDescent="0.2">
      <c r="C3" s="2" t="s">
        <v>0</v>
      </c>
      <c r="E3" s="2" t="s">
        <v>7</v>
      </c>
      <c r="M3" s="2" t="s">
        <v>13</v>
      </c>
      <c r="O3" s="2" t="s">
        <v>33</v>
      </c>
    </row>
    <row r="4" spans="2:15" x14ac:dyDescent="0.2">
      <c r="C4" s="1" t="s">
        <v>1</v>
      </c>
      <c r="E4" s="1" t="s">
        <v>133</v>
      </c>
      <c r="M4" s="1" t="s">
        <v>10</v>
      </c>
      <c r="O4" s="1">
        <v>2010</v>
      </c>
    </row>
    <row r="5" spans="2:15" x14ac:dyDescent="0.2">
      <c r="C5" s="1" t="s">
        <v>2</v>
      </c>
      <c r="E5" s="1" t="s">
        <v>134</v>
      </c>
      <c r="M5" s="1" t="s">
        <v>11</v>
      </c>
      <c r="O5" s="1">
        <v>2011</v>
      </c>
    </row>
    <row r="6" spans="2:15" x14ac:dyDescent="0.2">
      <c r="C6" s="1" t="s">
        <v>3</v>
      </c>
      <c r="O6" s="1">
        <v>2012</v>
      </c>
    </row>
    <row r="7" spans="2:15" x14ac:dyDescent="0.2">
      <c r="C7" s="1" t="s">
        <v>148</v>
      </c>
      <c r="O7" s="1">
        <v>2013</v>
      </c>
    </row>
    <row r="8" spans="2:15" x14ac:dyDescent="0.2">
      <c r="O8" s="1">
        <v>2014</v>
      </c>
    </row>
    <row r="9" spans="2:15" x14ac:dyDescent="0.2">
      <c r="G9" s="2" t="s">
        <v>59</v>
      </c>
      <c r="I9" s="34" t="s">
        <v>68</v>
      </c>
      <c r="K9" s="2" t="s">
        <v>88</v>
      </c>
      <c r="M9" s="2" t="s">
        <v>132</v>
      </c>
      <c r="O9" s="1" t="s">
        <v>34</v>
      </c>
    </row>
    <row r="10" spans="2:15" x14ac:dyDescent="0.2">
      <c r="G10" s="1" t="s">
        <v>60</v>
      </c>
      <c r="I10" s="3" t="s">
        <v>69</v>
      </c>
      <c r="K10" s="1" t="s">
        <v>89</v>
      </c>
      <c r="M10" s="1" t="s">
        <v>10</v>
      </c>
      <c r="O10" s="1" t="s">
        <v>35</v>
      </c>
    </row>
    <row r="11" spans="2:15" x14ac:dyDescent="0.2">
      <c r="G11" s="1" t="s">
        <v>61</v>
      </c>
      <c r="I11" s="3" t="s">
        <v>70</v>
      </c>
      <c r="K11" s="1" t="s">
        <v>91</v>
      </c>
      <c r="M11" s="1" t="s">
        <v>11</v>
      </c>
      <c r="O11" s="1" t="s">
        <v>36</v>
      </c>
    </row>
    <row r="12" spans="2:15" x14ac:dyDescent="0.2">
      <c r="F12" s="35" t="s">
        <v>71</v>
      </c>
      <c r="G12" s="1" t="s">
        <v>66</v>
      </c>
      <c r="K12" s="1" t="s">
        <v>90</v>
      </c>
      <c r="O12" s="1" t="s">
        <v>37</v>
      </c>
    </row>
    <row r="13" spans="2:15" x14ac:dyDescent="0.2">
      <c r="F13" s="35" t="s">
        <v>71</v>
      </c>
      <c r="G13" s="1" t="s">
        <v>67</v>
      </c>
      <c r="O13" s="1" t="s">
        <v>38</v>
      </c>
    </row>
    <row r="14" spans="2:15" x14ac:dyDescent="0.2">
      <c r="O14" s="1">
        <v>2017</v>
      </c>
    </row>
    <row r="15" spans="2:15" x14ac:dyDescent="0.2">
      <c r="O15" s="1">
        <v>2018</v>
      </c>
    </row>
    <row r="18" spans="3:9" ht="128.25" x14ac:dyDescent="0.2">
      <c r="C18" s="9" t="s">
        <v>20</v>
      </c>
    </row>
    <row r="22" spans="3:9" x14ac:dyDescent="0.2">
      <c r="I22" s="17"/>
    </row>
    <row r="23" spans="3:9" x14ac:dyDescent="0.2">
      <c r="I23" s="17"/>
    </row>
    <row r="24" spans="3:9" x14ac:dyDescent="0.2">
      <c r="I24" s="17"/>
    </row>
    <row r="25" spans="3:9" x14ac:dyDescent="0.2">
      <c r="I25" s="17"/>
    </row>
    <row r="26" spans="3:9" x14ac:dyDescent="0.2">
      <c r="I26" s="17"/>
    </row>
    <row r="27" spans="3:9" x14ac:dyDescent="0.2">
      <c r="I27" s="17"/>
    </row>
    <row r="28" spans="3:9" x14ac:dyDescent="0.2">
      <c r="I28" s="17"/>
    </row>
    <row r="29" spans="3:9" x14ac:dyDescent="0.2">
      <c r="I29" s="17"/>
    </row>
    <row r="30" spans="3:9" x14ac:dyDescent="0.2">
      <c r="I30" s="17"/>
    </row>
    <row r="31" spans="3:9" x14ac:dyDescent="0.2">
      <c r="I31" s="17"/>
    </row>
    <row r="32" spans="3:9" x14ac:dyDescent="0.2">
      <c r="I32" s="17"/>
    </row>
    <row r="33" spans="9:9" x14ac:dyDescent="0.2">
      <c r="I33" s="17"/>
    </row>
  </sheetData>
  <sheetProtection algorithmName="SHA-512" hashValue="mJjcz4di0N78urDf6M9Hxhc0afzH/rIqbiX0ojbP1CfDrc6Ts0VyC6FmNtjfx9+sEQAcdvF70phusyvWEiUEcA==" saltValue="+n3grD3XF8//YoCuvgNMzA=="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69</vt:i4>
      </vt:variant>
    </vt:vector>
  </HeadingPairs>
  <TitlesOfParts>
    <vt:vector size="74" baseType="lpstr">
      <vt:lpstr>Instruktion</vt:lpstr>
      <vt:lpstr>MSCA</vt:lpstr>
      <vt:lpstr>Samfinansiering</vt:lpstr>
      <vt:lpstr>Calc</vt:lpstr>
      <vt:lpstr>Def</vt:lpstr>
      <vt:lpstr>Aldersgrupp</vt:lpstr>
      <vt:lpstr>aldersgrupp.1</vt:lpstr>
      <vt:lpstr>aldersgrupp.2</vt:lpstr>
      <vt:lpstr>aldersgrupp.3</vt:lpstr>
      <vt:lpstr>aldersgrupp.4</vt:lpstr>
      <vt:lpstr>Avstamning</vt:lpstr>
      <vt:lpstr>Bidrag.bruttolon</vt:lpstr>
      <vt:lpstr>bruttolon</vt:lpstr>
      <vt:lpstr>Budgetering</vt:lpstr>
      <vt:lpstr>doktorandniva</vt:lpstr>
      <vt:lpstr>errorlevel</vt:lpstr>
      <vt:lpstr>familj</vt:lpstr>
      <vt:lpstr>familj.ja</vt:lpstr>
      <vt:lpstr>familj.nej</vt:lpstr>
      <vt:lpstr>Funktion</vt:lpstr>
      <vt:lpstr>IF</vt:lpstr>
      <vt:lpstr>ITN</vt:lpstr>
      <vt:lpstr>koeff.forskarskatt</vt:lpstr>
      <vt:lpstr>kr.50</vt:lpstr>
      <vt:lpstr>kr.80</vt:lpstr>
      <vt:lpstr>kr.ingangslon</vt:lpstr>
      <vt:lpstr>kr.manad</vt:lpstr>
      <vt:lpstr>list.aldersgrupp</vt:lpstr>
      <vt:lpstr>list.doktorandniva</vt:lpstr>
      <vt:lpstr>list.doktorandstegen</vt:lpstr>
      <vt:lpstr>list.family</vt:lpstr>
      <vt:lpstr>list.funktion</vt:lpstr>
      <vt:lpstr>list.LKP</vt:lpstr>
      <vt:lpstr>list.projekttyp</vt:lpstr>
      <vt:lpstr>list.WP</vt:lpstr>
      <vt:lpstr>LKP.2010</vt:lpstr>
      <vt:lpstr>LKP.2011</vt:lpstr>
      <vt:lpstr>LKP.2012</vt:lpstr>
      <vt:lpstr>LKP.2013</vt:lpstr>
      <vt:lpstr>LKP.2014</vt:lpstr>
      <vt:lpstr>LKP.2015_1</vt:lpstr>
      <vt:lpstr>LKP.2015_2</vt:lpstr>
      <vt:lpstr>LKP.2015_3</vt:lpstr>
      <vt:lpstr>LKP.2016_1</vt:lpstr>
      <vt:lpstr>LKP.2016_2</vt:lpstr>
      <vt:lpstr>LKP.2017</vt:lpstr>
      <vt:lpstr>LKP.2018</vt:lpstr>
      <vt:lpstr>manader</vt:lpstr>
      <vt:lpstr>niva.50</vt:lpstr>
      <vt:lpstr>niva.80</vt:lpstr>
      <vt:lpstr>niva.ingangslon</vt:lpstr>
      <vt:lpstr>svar.doktorandstegen</vt:lpstr>
      <vt:lpstr>tabell.IF</vt:lpstr>
      <vt:lpstr>tabell.ITN</vt:lpstr>
      <vt:lpstr>tabell.LKP</vt:lpstr>
      <vt:lpstr>typ.projekt</vt:lpstr>
      <vt:lpstr>use.age?</vt:lpstr>
      <vt:lpstr>UT_family_allowance</vt:lpstr>
      <vt:lpstr>UT_koeficient</vt:lpstr>
      <vt:lpstr>UT_living_allowance</vt:lpstr>
      <vt:lpstr>UT_LKP_family</vt:lpstr>
      <vt:lpstr>UT_LKP_living</vt:lpstr>
      <vt:lpstr>UT_LKP_mobility</vt:lpstr>
      <vt:lpstr>UT_mgt_IDC</vt:lpstr>
      <vt:lpstr>UT_mobility_allowance</vt:lpstr>
      <vt:lpstr>UT_research</vt:lpstr>
      <vt:lpstr>MSCA!Utskriftsområde</vt:lpstr>
      <vt:lpstr>Samfinansiering!Utskriftsområde</vt:lpstr>
      <vt:lpstr>vaxelkurs</vt:lpstr>
      <vt:lpstr>WP</vt:lpstr>
      <vt:lpstr>WP_1</vt:lpstr>
      <vt:lpstr>WP_2</vt:lpstr>
      <vt:lpstr>WP_3</vt:lpstr>
      <vt:lpstr>WP_4</vt:lpstr>
    </vt:vector>
  </TitlesOfParts>
  <Company>Stockholms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Hanson</dc:creator>
  <cp:lastModifiedBy>Kristina Hanson</cp:lastModifiedBy>
  <cp:lastPrinted>2021-11-24T14:57:39Z</cp:lastPrinted>
  <dcterms:created xsi:type="dcterms:W3CDTF">2018-02-19T14:37:35Z</dcterms:created>
  <dcterms:modified xsi:type="dcterms:W3CDTF">2024-04-12T08:44:28Z</dcterms:modified>
</cp:coreProperties>
</file>